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Pr-clus-vfpdrd\DRD_Central_SRB\CSRB - DRD\Transport Statistics Annual\Road Network\2022-23\Website docs\"/>
    </mc:Choice>
  </mc:AlternateContent>
  <xr:revisionPtr revIDLastSave="0" documentId="13_ncr:1_{87753C8E-9068-475D-A9FB-FD45FBECC880}" xr6:coauthVersionLast="47" xr6:coauthVersionMax="47" xr10:uidLastSave="{00000000-0000-0000-0000-000000000000}"/>
  <bookViews>
    <workbookView xWindow="-110" yWindow="-110" windowWidth="19420" windowHeight="10300" tabRatio="836" xr2:uid="{00000000-000D-0000-FFFF-FFFF00000000}"/>
  </bookViews>
  <sheets>
    <sheet name="Cover" sheetId="20" r:id="rId1"/>
    <sheet name="Index" sheetId="21" r:id="rId2"/>
    <sheet name="Introductory Notes" sheetId="19" r:id="rId3"/>
    <sheet name="Fig1" sheetId="10" r:id="rId4"/>
    <sheet name="Fig2" sheetId="9" r:id="rId5"/>
    <sheet name="Fig3" sheetId="12" r:id="rId6"/>
    <sheet name="Fig5" sheetId="16" r:id="rId7"/>
    <sheet name="Fig6" sheetId="22" r:id="rId8"/>
    <sheet name="Fig8" sheetId="23" r:id="rId9"/>
    <sheet name="Fig9" sheetId="14" r:id="rId10"/>
    <sheet name="Fig10" sheetId="17" r:id="rId11"/>
    <sheet name="Notes and Definitions" sheetId="24"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0" i="9" l="1"/>
  <c r="F80" i="9"/>
  <c r="E80" i="9"/>
  <c r="D80" i="9"/>
  <c r="C79" i="9"/>
  <c r="H79" i="9" s="1"/>
  <c r="B79" i="9"/>
  <c r="B80" i="9" s="1"/>
  <c r="C78" i="9"/>
  <c r="H78" i="9" s="1"/>
  <c r="C77" i="9"/>
  <c r="H77" i="9" s="1"/>
  <c r="G76" i="9"/>
  <c r="F76" i="9"/>
  <c r="D76" i="9"/>
  <c r="C75" i="9"/>
  <c r="B75" i="9"/>
  <c r="E74" i="9"/>
  <c r="E76" i="9" s="1"/>
  <c r="C74" i="9"/>
  <c r="H74" i="9" s="1"/>
  <c r="B74" i="9"/>
  <c r="E73" i="9"/>
  <c r="D73" i="9"/>
  <c r="G72" i="9"/>
  <c r="G73" i="9" s="1"/>
  <c r="C72" i="9"/>
  <c r="H72" i="9" s="1"/>
  <c r="C71" i="9"/>
  <c r="B71" i="9"/>
  <c r="B73" i="9" s="1"/>
  <c r="F70" i="9"/>
  <c r="F73" i="9" s="1"/>
  <c r="E70" i="9"/>
  <c r="C70" i="9"/>
  <c r="D69" i="9"/>
  <c r="G68" i="9"/>
  <c r="G69" i="9" s="1"/>
  <c r="E68" i="9"/>
  <c r="C68" i="9"/>
  <c r="B68" i="9"/>
  <c r="C67" i="9"/>
  <c r="H67" i="9" s="1"/>
  <c r="F66" i="9"/>
  <c r="F69" i="9" s="1"/>
  <c r="E66" i="9"/>
  <c r="C66" i="9"/>
  <c r="B66" i="9"/>
  <c r="B69" i="9" s="1"/>
  <c r="C73" i="9" l="1"/>
  <c r="E69" i="9"/>
  <c r="E81" i="9" s="1"/>
  <c r="H71" i="9"/>
  <c r="H75" i="9"/>
  <c r="H76" i="9" s="1"/>
  <c r="C69" i="9"/>
  <c r="F81" i="9"/>
  <c r="G81" i="9"/>
  <c r="H68" i="9"/>
  <c r="B76" i="9"/>
  <c r="B81" i="9" s="1"/>
  <c r="C76" i="9"/>
  <c r="D81" i="9"/>
  <c r="H80" i="9"/>
  <c r="C80" i="9"/>
  <c r="H66" i="9"/>
  <c r="H70" i="9"/>
  <c r="H73" i="9" l="1"/>
  <c r="C81" i="9"/>
  <c r="H69" i="9"/>
  <c r="H81" i="9" s="1"/>
  <c r="B46" i="9"/>
  <c r="C46" i="9"/>
  <c r="E46" i="9"/>
  <c r="F46" i="9"/>
  <c r="F49" i="9" s="1"/>
  <c r="C47" i="9"/>
  <c r="H47" i="9" s="1"/>
  <c r="B48" i="9"/>
  <c r="C48" i="9"/>
  <c r="E48" i="9"/>
  <c r="G48" i="9"/>
  <c r="D49" i="9"/>
  <c r="G49" i="9"/>
  <c r="C50" i="9"/>
  <c r="E50" i="9"/>
  <c r="E53" i="9" s="1"/>
  <c r="F50" i="9"/>
  <c r="F53" i="9" s="1"/>
  <c r="B51" i="9"/>
  <c r="B53" i="9" s="1"/>
  <c r="C51" i="9"/>
  <c r="C52" i="9"/>
  <c r="G52" i="9"/>
  <c r="G53" i="9" s="1"/>
  <c r="D53" i="9"/>
  <c r="B54" i="9"/>
  <c r="C54" i="9"/>
  <c r="C56" i="9" s="1"/>
  <c r="E54" i="9"/>
  <c r="E56" i="9" s="1"/>
  <c r="B55" i="9"/>
  <c r="H55" i="9" s="1"/>
  <c r="C55" i="9"/>
  <c r="D56" i="9"/>
  <c r="F56" i="9"/>
  <c r="G56" i="9"/>
  <c r="C57" i="9"/>
  <c r="H57" i="9" s="1"/>
  <c r="C58" i="9"/>
  <c r="H58" i="9" s="1"/>
  <c r="B59" i="9"/>
  <c r="C59" i="9"/>
  <c r="D60" i="9"/>
  <c r="E60" i="9"/>
  <c r="F60" i="9"/>
  <c r="G60" i="9"/>
  <c r="E34" i="10"/>
  <c r="F34" i="10" s="1"/>
  <c r="E35" i="10"/>
  <c r="F35" i="10" s="1"/>
  <c r="E36" i="10"/>
  <c r="E37" i="10"/>
  <c r="F37" i="10" s="1"/>
  <c r="E38" i="10"/>
  <c r="F38" i="10" s="1"/>
  <c r="F39" i="10"/>
  <c r="E40" i="10"/>
  <c r="F40" i="10" s="1"/>
  <c r="E42" i="10"/>
  <c r="F42" i="10" s="1"/>
  <c r="C43" i="10"/>
  <c r="D43" i="10"/>
  <c r="E48" i="10"/>
  <c r="F48" i="10" s="1"/>
  <c r="E49" i="10"/>
  <c r="F49" i="10" s="1"/>
  <c r="E50" i="10"/>
  <c r="F50" i="10" s="1"/>
  <c r="E51" i="10"/>
  <c r="F51" i="10" s="1"/>
  <c r="E52" i="10"/>
  <c r="F52" i="10" s="1"/>
  <c r="F53" i="10"/>
  <c r="E54" i="10"/>
  <c r="F54" i="10" s="1"/>
  <c r="E56" i="10"/>
  <c r="F56" i="10" s="1"/>
  <c r="C57" i="10"/>
  <c r="D57" i="10"/>
  <c r="E49" i="9" l="1"/>
  <c r="B56" i="9"/>
  <c r="C53" i="9"/>
  <c r="H52" i="9"/>
  <c r="H48" i="9"/>
  <c r="C60" i="9"/>
  <c r="H59" i="9"/>
  <c r="H60" i="9" s="1"/>
  <c r="G61" i="9"/>
  <c r="C49" i="9"/>
  <c r="E61" i="9"/>
  <c r="H54" i="9"/>
  <c r="H56" i="9" s="1"/>
  <c r="D61" i="9"/>
  <c r="H46" i="9"/>
  <c r="H50" i="9"/>
  <c r="F61" i="9"/>
  <c r="H49" i="9"/>
  <c r="B49" i="9"/>
  <c r="B60" i="9"/>
  <c r="H51" i="9"/>
  <c r="E57" i="10"/>
  <c r="E43" i="10"/>
  <c r="F43" i="10"/>
  <c r="F57" i="10"/>
  <c r="C61" i="9" l="1"/>
  <c r="H53" i="9"/>
  <c r="H61" i="9" s="1"/>
  <c r="B61" i="9"/>
</calcChain>
</file>

<file path=xl/sharedStrings.xml><?xml version="1.0" encoding="utf-8"?>
<sst xmlns="http://schemas.openxmlformats.org/spreadsheetml/2006/main" count="426" uniqueCount="172">
  <si>
    <t>2019-20</t>
  </si>
  <si>
    <t>Index</t>
  </si>
  <si>
    <t>Introductory Notes</t>
  </si>
  <si>
    <t>Acknowledgements</t>
  </si>
  <si>
    <t>Rounding of figures</t>
  </si>
  <si>
    <t>All calculations have been undertaken on the basis of unrounded figures.</t>
  </si>
  <si>
    <t xml:space="preserve">A number of tables contain rounded data and therefore there may be a slight discrepancy between the total and the sum of the constituent items. </t>
  </si>
  <si>
    <t>Accessibility</t>
  </si>
  <si>
    <t>If this document is not in a format that meets your needs, please contact ASRB with your requirements.</t>
  </si>
  <si>
    <t>Contact Us</t>
  </si>
  <si>
    <t>Enquiries concerning this publication may be directed to:</t>
  </si>
  <si>
    <t>Analysis, Statistics and Research Branch</t>
  </si>
  <si>
    <t>Department for Infrastructure</t>
  </si>
  <si>
    <t>Clarence Court</t>
  </si>
  <si>
    <t>10-18 Adelaide Street</t>
  </si>
  <si>
    <t xml:space="preserve">Belfast </t>
  </si>
  <si>
    <t>BT2 8GB</t>
  </si>
  <si>
    <t>E-mail: ASRB@nisra.gov.uk</t>
  </si>
  <si>
    <t>Return to Index</t>
  </si>
  <si>
    <t>2020-21</t>
  </si>
  <si>
    <t>Description</t>
  </si>
  <si>
    <t xml:space="preserve">User Guidance </t>
  </si>
  <si>
    <t>Notes</t>
  </si>
  <si>
    <t>Notes and Definitions</t>
  </si>
  <si>
    <t>Definitions</t>
  </si>
  <si>
    <t>Note</t>
  </si>
  <si>
    <t>Term</t>
  </si>
  <si>
    <t xml:space="preserve">Notes and Definitions for the table below </t>
  </si>
  <si>
    <t xml:space="preserve">Note </t>
  </si>
  <si>
    <t>Definition</t>
  </si>
  <si>
    <t>Year</t>
  </si>
  <si>
    <t>2021-22</t>
  </si>
  <si>
    <t xml:space="preserve">Figure 1 </t>
  </si>
  <si>
    <t>2022-23</t>
  </si>
  <si>
    <t>Northern Ireland Road Network and Condition Statistics 2022-23</t>
  </si>
  <si>
    <t>Source: DfI TRAM</t>
  </si>
  <si>
    <t>All Road Classes [note7] [note8]</t>
  </si>
  <si>
    <t>Single</t>
  </si>
  <si>
    <t>Unclassified</t>
  </si>
  <si>
    <t>Dual</t>
  </si>
  <si>
    <t>C Roads</t>
  </si>
  <si>
    <t>B Roads</t>
  </si>
  <si>
    <t>A Roads</t>
  </si>
  <si>
    <t>Motorway</t>
  </si>
  <si>
    <t>Motorway [note6]</t>
  </si>
  <si>
    <t>Total Route Length [note5]</t>
  </si>
  <si>
    <t>Total (Carriageway Length) [note4]</t>
  </si>
  <si>
    <t>Rural Length
(Carriageway)</t>
  </si>
  <si>
    <t xml:space="preserve">Urban Length
(Carriageway) </t>
  </si>
  <si>
    <t>Carriageway Class</t>
  </si>
  <si>
    <t>Road Class [note3]</t>
  </si>
  <si>
    <t>Km</t>
  </si>
  <si>
    <t>All Divisions</t>
  </si>
  <si>
    <t>All Western Division</t>
  </si>
  <si>
    <t>Mid Ulster</t>
  </si>
  <si>
    <t>Fermanagh and Omagh</t>
  </si>
  <si>
    <t>Derry City and Strabane</t>
  </si>
  <si>
    <t>All Eastern Division</t>
  </si>
  <si>
    <t>Lisburn and Castlereagh</t>
  </si>
  <si>
    <t>Belfast</t>
  </si>
  <si>
    <t>All Southern Division</t>
  </si>
  <si>
    <t>Newry, Mourne and Down</t>
  </si>
  <si>
    <t>Armagh City, Banbridge and Craigavon</t>
  </si>
  <si>
    <t>Ards and North Down</t>
  </si>
  <si>
    <t>All Northern Division</t>
  </si>
  <si>
    <t>Mid and East Antrim</t>
  </si>
  <si>
    <t>Causeway Coast and Glens</t>
  </si>
  <si>
    <t>Antrim and Newtownabbey</t>
  </si>
  <si>
    <t xml:space="preserve">Motorway </t>
  </si>
  <si>
    <t>All road types [note5], [note6], [note7]</t>
  </si>
  <si>
    <t>Motorway [note 4]</t>
  </si>
  <si>
    <t xml:space="preserve">The management information figures in this table are a snapshot of the Roads Maintenance Client System at 1 April 2021. </t>
  </si>
  <si>
    <t>Totals may not always exactly equal the sum of individual components, due to rounding.</t>
  </si>
  <si>
    <t xml:space="preserve">For definitions of A, B, C and unclassified roads, see definitions below. </t>
  </si>
  <si>
    <t>Carriageway length (Kms) is the sum of the lengths of each carriageway of a dual or motorway section.  On motorways and dual carriageways: 2 Carriageway Km = 1 Route Km.</t>
  </si>
  <si>
    <t>Route length (Kms) is the distance between two points on the road network, regardless of whether the section is motorway or dual carriageway.</t>
  </si>
  <si>
    <t>Motorway figures exclude slip road lengths.</t>
  </si>
  <si>
    <t>Stretches for car parks and footpaths are not included in these figures.</t>
  </si>
  <si>
    <t>Figure 2</t>
  </si>
  <si>
    <t>Lengths are in route kilometres.</t>
  </si>
  <si>
    <t>A roads</t>
  </si>
  <si>
    <t>B roads</t>
  </si>
  <si>
    <t>C roads</t>
  </si>
  <si>
    <t>Unclassified roads</t>
  </si>
  <si>
    <t xml:space="preserve"> major roads intended to provide large-scale transport links within or between areas. </t>
  </si>
  <si>
    <t xml:space="preserve"> roads intended to connect different areas, and to feed traffic between A roads and smaller roads on the network. </t>
  </si>
  <si>
    <t xml:space="preserve"> smaller roads intended to connect together unclassified roads with A and B roads. </t>
  </si>
  <si>
    <t xml:space="preserve"> local roads intended for local traffic. </t>
  </si>
  <si>
    <t>A normally dual carriageway road designed for higher speed traffic with designated places for joining and leaving</t>
  </si>
  <si>
    <t>Motorways and all purpose trunk roads owned by DfI who have responsibility for maintenance and operation. These are strategic roads with a high proportion of long distance traffic although some trunk roads may also have lengths, with the same number, designated as an ‘A’ principal road, where traffic is predominantly local in nature.</t>
  </si>
  <si>
    <t>Trunk Route Network (TRN)</t>
  </si>
  <si>
    <t>Figure 3</t>
  </si>
  <si>
    <t>A Roads (Dual Carriageway)</t>
  </si>
  <si>
    <t xml:space="preserve"> A Roads (Single Carriageway)</t>
  </si>
  <si>
    <t>The User Guidance can be found in Northern Ireland Road Network and Condition Statistics 2022-23</t>
  </si>
  <si>
    <t>Figure 3 Percentage of roads in good, average or poor condition by road class 2019-20 to 2022-23.</t>
  </si>
  <si>
    <t>A</t>
  </si>
  <si>
    <t>B</t>
  </si>
  <si>
    <t>C</t>
  </si>
  <si>
    <t>Poor (red)</t>
  </si>
  <si>
    <t>Good (green)</t>
  </si>
  <si>
    <t>Average (amber)</t>
  </si>
  <si>
    <t>Condition</t>
  </si>
  <si>
    <t>Non - Trunk A roads</t>
  </si>
  <si>
    <t>Combined TRN and Motorway</t>
  </si>
  <si>
    <t>Figure 6 Surface defects instructed and repaired in Northern Ireland 2019-20 to 2022-23</t>
  </si>
  <si>
    <t>Instructed</t>
  </si>
  <si>
    <t>Repaired</t>
  </si>
  <si>
    <t>Defects</t>
  </si>
  <si>
    <t>Local Government District</t>
  </si>
  <si>
    <t>All road expenditure</t>
  </si>
  <si>
    <t>New Construction &amp; Improvement</t>
  </si>
  <si>
    <t xml:space="preserve">Structural Maintenance - Capital </t>
  </si>
  <si>
    <r>
      <t>Structural Maintenance - Resource</t>
    </r>
    <r>
      <rPr>
        <vertAlign val="superscript"/>
        <sz val="11"/>
        <color theme="1"/>
        <rFont val="Calibri"/>
        <family val="2"/>
        <scheme val="minor"/>
      </rPr>
      <t xml:space="preserve"> </t>
    </r>
  </si>
  <si>
    <r>
      <t>Highway Structures</t>
    </r>
    <r>
      <rPr>
        <vertAlign val="superscript"/>
        <sz val="11"/>
        <color theme="1"/>
        <rFont val="Calibri"/>
        <family val="2"/>
        <scheme val="minor"/>
      </rPr>
      <t xml:space="preserve"> </t>
    </r>
  </si>
  <si>
    <t>Routine Maintenance</t>
  </si>
  <si>
    <t>Traffic Maintenance</t>
  </si>
  <si>
    <t>Winter Maintenance</t>
  </si>
  <si>
    <t>Public Lighting</t>
  </si>
  <si>
    <t>Park &amp; Ride/Share Sites</t>
  </si>
  <si>
    <t>Other</t>
  </si>
  <si>
    <t>ASRB acknowledge the assistance received from colleagues in DfI and would like to thank them for their contributions to this publication.</t>
  </si>
  <si>
    <t xml:space="preserve">The figures in this table are a snapshot of the Roads Maintenance Client System at 1 April each year. </t>
  </si>
  <si>
    <t xml:space="preserve">Road lengths recorded here are for adopted roads only i.e. those maintained by DfI. </t>
  </si>
  <si>
    <t>Website: DfI website</t>
  </si>
  <si>
    <t xml:space="preserve">Main Report </t>
  </si>
  <si>
    <t>Red</t>
  </si>
  <si>
    <t>Amber</t>
  </si>
  <si>
    <t>Green</t>
  </si>
  <si>
    <t>an RCI less than 40 (classified as being green) means the road is in good condition.</t>
  </si>
  <si>
    <t>an RCI between 40 and 100 (classified as being amber) suggests the road is in average condition and should be investigated soon</t>
  </si>
  <si>
    <t>an RCI greater than 100 (classified as being red) indicates poor road conditions and a requirement to plan maintenance soon</t>
  </si>
  <si>
    <t>The outputs from the SCANNER are combined to produce a Road Condition Index (RCI) which is the industry standard measure for road condition currently in use;</t>
  </si>
  <si>
    <t>Trunk Road Network</t>
  </si>
  <si>
    <t>Figure 7: Data presented in figure 7 is the latest year of surface defect data instructed and repaired (figures 8 and 9)</t>
  </si>
  <si>
    <t xml:space="preserve">Figure 4: Data presented in figure 4 can be found in SCANNER Local Government District tables and figures document on website </t>
  </si>
  <si>
    <t>£ thousands</t>
  </si>
  <si>
    <t xml:space="preserve">Figure 10 </t>
  </si>
  <si>
    <t>New construction and improvement</t>
  </si>
  <si>
    <t>this includes major and minor capital road schemes, land costs, street lighting - new installations, sustainable travel schemes such as cycling and pedestrian measures, park &amp; share and improvements to structures such as bridge strengthening.</t>
  </si>
  <si>
    <t xml:space="preserve"> this includes resurfacing and reconstruction, asphalt patching, surface dressing, capital investment in drainage infrastructure and capital investment in the structural stability of embankments.</t>
  </si>
  <si>
    <t xml:space="preserve">Structural Maintenance-Capital </t>
  </si>
  <si>
    <t>this includes patching of carriageway and footways.</t>
  </si>
  <si>
    <t xml:space="preserve">Structural Maintenance-Resource </t>
  </si>
  <si>
    <t xml:space="preserve"> this includes maintenance of bridges and retaining walls.</t>
  </si>
  <si>
    <t xml:space="preserve">Highway Structures </t>
  </si>
  <si>
    <t xml:space="preserve">Routine Maintenance </t>
  </si>
  <si>
    <t xml:space="preserve"> this includes road markings, safety fences &amp; guardrails, energy to illuminate traffic signs and signals and maintenance of traffic signs and signals.</t>
  </si>
  <si>
    <t xml:space="preserve">Traffic Maintenance </t>
  </si>
  <si>
    <t xml:space="preserve"> this includes salting and snow clearance.</t>
  </si>
  <si>
    <t xml:space="preserve">Winter Maintenance </t>
  </si>
  <si>
    <t xml:space="preserve"> this includes maintenance and energy.</t>
  </si>
  <si>
    <t xml:space="preserve">Public Lighting </t>
  </si>
  <si>
    <t>note that this does not include the cost of Decriminalised Parking Enforcement.</t>
  </si>
  <si>
    <t xml:space="preserve"> this is expenditure which is not detailed in the categories above such as some administration overheads, liability costs, payments to the Departments Public-Private Partners (PPP) for their Operating and Lifecycle costs linked to maintaining the road network lengths constructed by them through Design Build Finance and Operate (DBFO) arrangements, road drainage charge from Northern Ireland Water, contractual costs associated with Enforcement of Parking and Moving Traffic offences, purchases of Fleet, IT and other Plant Property and Equipment (PPE) and Active Travel Grants (e.g. Greenway Grants).</t>
  </si>
  <si>
    <t xml:space="preserve">Other </t>
  </si>
  <si>
    <t>this includes environmental maintenance (grass cutting, weed control, tree maintenance etc.), gully emptying and cleaning, fencing and minor repairs to embankments, cuttings and verges.</t>
  </si>
  <si>
    <t>Local Government District/ DfI Roads division</t>
  </si>
  <si>
    <t>Figure 2: NI road lengths by Local Government District and DfI Roads division by type of road 2020 to 2023 [note1][note2][note3]</t>
  </si>
  <si>
    <t>Figure 1: Road Lengths Northern Ireland 2020 to 2023 - All DfI Roads divisions[note1][note2]</t>
  </si>
  <si>
    <t>Figure 1: Road Lengths Northern Ireland: 2020 to 2023</t>
  </si>
  <si>
    <t>Figure 10: Total public expenditure on roads 2019-20 to 2022-23</t>
  </si>
  <si>
    <t>Figure 2: Road Lengths by Local Government District by Class April 2019 to March 2023</t>
  </si>
  <si>
    <t>Figure 3: Percentage of roads in good, average or poor condition by road class 2019-20 to 2022-23</t>
  </si>
  <si>
    <t>Figure 5: Percentage of Trunk Road Network, motorway and non-trunk A-roads with residual life of more than five years 2019-20 to 2022-23</t>
  </si>
  <si>
    <t>Figure 6: Surface defects instructed and repaired in Northern Ireland 2019-20 to 2022-23</t>
  </si>
  <si>
    <t>Figure 8: Surface defects instructed by Local Government District 2019-20 to 2022-23</t>
  </si>
  <si>
    <t>Figure 9: Surface defects repaired by Local Government District 2019-20 to 2022-23</t>
  </si>
  <si>
    <t>Figure 5 Percentage of Trunk Road Network (TRN), motorway and non-trunk A roads with residual life of more than five years 2019-20 to 2022-23</t>
  </si>
  <si>
    <t>Figure 8 Surface defects instructed by Local Government District 2019-20 to 2022-23</t>
  </si>
  <si>
    <t>Figure 9 Surface defects repaired by Local Government District 2019-20 to 2022-23</t>
  </si>
  <si>
    <t>Figure 10 Total public expenditure on roads 2019-20 to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</si>
</sst>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0.0"/>
    <numFmt numFmtId="165" formatCode="0.0"/>
    <numFmt numFmtId="166" formatCode="_-* #,##0_-;\-* #,##0_-;_-* &quot;-&quot;??_-;_-@_-"/>
    <numFmt numFmtId="167" formatCode="0.00_)"/>
    <numFmt numFmtId="168" formatCode="#,##0.0000"/>
    <numFmt numFmtId="169" formatCode="0.0%"/>
  </numFmts>
  <fonts count="43">
    <font>
      <sz val="11"/>
      <color theme="1"/>
      <name val="Calibri"/>
      <family val="2"/>
      <scheme val="minor"/>
    </font>
    <font>
      <b/>
      <sz val="12"/>
      <name val="Calibri"/>
      <family val="2"/>
      <scheme val="minor"/>
    </font>
    <font>
      <sz val="12"/>
      <name val="Calibri"/>
      <family val="2"/>
      <scheme val="minor"/>
    </font>
    <font>
      <sz val="12"/>
      <color theme="1"/>
      <name val="Calibri"/>
      <family val="2"/>
      <scheme val="minor"/>
    </font>
    <font>
      <b/>
      <sz val="12"/>
      <color theme="1" tint="0.499984740745262"/>
      <name val="Calibri"/>
      <family val="2"/>
      <scheme val="minor"/>
    </font>
    <font>
      <sz val="11"/>
      <color theme="1" tint="0.499984740745262"/>
      <name val="Calibri"/>
      <family val="2"/>
      <scheme val="minor"/>
    </font>
    <font>
      <sz val="12"/>
      <color theme="1" tint="0.499984740745262"/>
      <name val="Calibri"/>
      <family val="2"/>
      <scheme val="minor"/>
    </font>
    <font>
      <u/>
      <sz val="10"/>
      <color indexed="12"/>
      <name val="Arial"/>
      <family val="2"/>
    </font>
    <font>
      <sz val="10"/>
      <color theme="1" tint="0.499984740745262"/>
      <name val="Calibri"/>
      <family val="2"/>
      <scheme val="minor"/>
    </font>
    <font>
      <sz val="10"/>
      <color theme="1" tint="0.34998626667073579"/>
      <name val="Calibri"/>
      <family val="2"/>
      <scheme val="minor"/>
    </font>
    <font>
      <sz val="10"/>
      <name val="Calibri"/>
      <family val="2"/>
      <scheme val="minor"/>
    </font>
    <font>
      <sz val="10"/>
      <color theme="1"/>
      <name val="Calibri"/>
      <family val="2"/>
      <scheme val="minor"/>
    </font>
    <font>
      <sz val="9"/>
      <color theme="1" tint="0.499984740745262"/>
      <name val="Calibri"/>
      <family val="2"/>
      <scheme val="minor"/>
    </font>
    <font>
      <sz val="10"/>
      <color theme="1"/>
      <name val="Arial"/>
      <family val="2"/>
    </font>
    <font>
      <b/>
      <sz val="12"/>
      <color theme="1" tint="0.34998626667073579"/>
      <name val="Calibri"/>
      <family val="2"/>
      <scheme val="minor"/>
    </font>
    <font>
      <sz val="12"/>
      <name val="Arial"/>
      <family val="2"/>
    </font>
    <font>
      <sz val="10"/>
      <color theme="1" tint="0.499984740745262"/>
      <name val="Arial"/>
      <family val="2"/>
    </font>
    <font>
      <sz val="12"/>
      <color theme="1" tint="0.34998626667073579"/>
      <name val="Calibri"/>
      <family val="2"/>
      <scheme val="minor"/>
    </font>
    <font>
      <sz val="12"/>
      <name val="Arial MT"/>
    </font>
    <font>
      <sz val="48"/>
      <color rgb="FF1F497D"/>
      <name val="Arial"/>
      <family val="2"/>
    </font>
    <font>
      <b/>
      <sz val="14"/>
      <color indexed="10"/>
      <name val="Arial"/>
      <family val="2"/>
    </font>
    <font>
      <sz val="48"/>
      <color theme="8" tint="-0.499984740745262"/>
      <name val="Calibri"/>
      <family val="2"/>
      <scheme val="minor"/>
    </font>
    <font>
      <sz val="11"/>
      <name val="Calibri"/>
      <family val="2"/>
      <scheme val="minor"/>
    </font>
    <font>
      <b/>
      <sz val="12"/>
      <color rgb="FF008EC0"/>
      <name val="Calibri"/>
      <family val="2"/>
      <scheme val="minor"/>
    </font>
    <font>
      <sz val="12"/>
      <color rgb="FF000000"/>
      <name val="Calibri"/>
      <family val="2"/>
      <scheme val="minor"/>
    </font>
    <font>
      <b/>
      <sz val="12"/>
      <color theme="1"/>
      <name val="Calibri"/>
      <family val="2"/>
      <scheme val="minor"/>
    </font>
    <font>
      <u/>
      <sz val="11"/>
      <color indexed="12"/>
      <name val="Calibri"/>
      <family val="2"/>
      <scheme val="minor"/>
    </font>
    <font>
      <b/>
      <sz val="12"/>
      <color rgb="FF808080"/>
      <name val="Calibri"/>
      <family val="2"/>
      <scheme val="minor"/>
    </font>
    <font>
      <sz val="11"/>
      <color rgb="FF808080"/>
      <name val="Calibri"/>
      <family val="2"/>
      <scheme val="minor"/>
    </font>
    <font>
      <b/>
      <sz val="15"/>
      <color theme="3"/>
      <name val="Calibri"/>
      <family val="2"/>
      <scheme val="minor"/>
    </font>
    <font>
      <sz val="12"/>
      <color rgb="FF808080"/>
      <name val="Calibri"/>
      <family val="2"/>
      <scheme val="minor"/>
    </font>
    <font>
      <sz val="14"/>
      <color rgb="FF808080"/>
      <name val="Calibri"/>
      <family val="2"/>
      <scheme val="minor"/>
    </font>
    <font>
      <sz val="11"/>
      <color theme="1"/>
      <name val="Calibri"/>
      <family val="2"/>
      <scheme val="minor"/>
    </font>
    <font>
      <u/>
      <sz val="12"/>
      <color indexed="12"/>
      <name val="Calibri"/>
      <family val="2"/>
      <scheme val="minor"/>
    </font>
    <font>
      <u/>
      <sz val="11"/>
      <color theme="10"/>
      <name val="Calibri"/>
      <family val="2"/>
    </font>
    <font>
      <sz val="9"/>
      <name val="Calibri"/>
      <family val="2"/>
      <scheme val="minor"/>
    </font>
    <font>
      <sz val="12"/>
      <color rgb="FF000000"/>
      <name val="Arial"/>
      <family val="2"/>
    </font>
    <font>
      <b/>
      <sz val="12"/>
      <color rgb="FF000000"/>
      <name val="Calibri"/>
      <family val="2"/>
      <scheme val="minor"/>
    </font>
    <font>
      <sz val="12"/>
      <color rgb="FF000000"/>
      <name val="Arial"/>
      <family val="2"/>
    </font>
    <font>
      <vertAlign val="superscript"/>
      <sz val="11"/>
      <color theme="1"/>
      <name val="Calibri"/>
      <family val="2"/>
      <scheme val="minor"/>
    </font>
    <font>
      <sz val="11"/>
      <color theme="1" tint="0.34998626667073579"/>
      <name val="Calibri"/>
      <family val="2"/>
      <scheme val="minor"/>
    </font>
    <font>
      <u/>
      <sz val="10"/>
      <color indexed="12"/>
      <name val="Calibri"/>
      <family val="2"/>
      <scheme val="minor"/>
    </font>
    <font>
      <sz val="12"/>
      <color rgb="FF333333"/>
      <name val="Calibri"/>
      <family val="2"/>
      <scheme val="minor"/>
    </font>
  </fonts>
  <fills count="8">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0"/>
        <bgColor indexed="9"/>
      </patternFill>
    </fill>
    <fill>
      <patternFill patternType="solid">
        <fgColor theme="0"/>
        <bgColor indexed="64"/>
      </patternFill>
    </fill>
    <fill>
      <patternFill patternType="solid">
        <fgColor theme="0"/>
        <bgColor indexed="63"/>
      </patternFill>
    </fill>
    <fill>
      <patternFill patternType="solid">
        <fgColor theme="0"/>
        <bgColor rgb="FFC0C0C0"/>
      </patternFill>
    </fill>
  </fills>
  <borders count="11">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9"/>
      </left>
      <right/>
      <top/>
      <bottom/>
      <diagonal/>
    </border>
    <border>
      <left/>
      <right/>
      <top/>
      <bottom style="thick">
        <color theme="4"/>
      </bottom>
      <diagonal/>
    </border>
    <border>
      <left/>
      <right/>
      <top style="medium">
        <color indexed="64"/>
      </top>
      <bottom style="medium">
        <color indexed="64"/>
      </bottom>
      <diagonal/>
    </border>
    <border>
      <left/>
      <right/>
      <top style="thin">
        <color indexed="64"/>
      </top>
      <bottom/>
      <diagonal/>
    </border>
    <border>
      <left/>
      <right/>
      <top style="thin">
        <color theme="1"/>
      </top>
      <bottom/>
      <diagonal/>
    </border>
    <border>
      <left style="thin">
        <color indexed="9"/>
      </left>
      <right/>
      <top/>
      <bottom style="medium">
        <color indexed="64"/>
      </bottom>
      <diagonal/>
    </border>
  </borders>
  <cellStyleXfs count="11">
    <xf numFmtId="0" fontId="0" fillId="0" borderId="0"/>
    <xf numFmtId="0" fontId="7" fillId="0" borderId="0" applyNumberFormat="0" applyFill="0" applyBorder="0" applyAlignment="0" applyProtection="0">
      <alignment vertical="top"/>
      <protection locked="0"/>
    </xf>
    <xf numFmtId="0" fontId="18" fillId="0" borderId="0"/>
    <xf numFmtId="0" fontId="15" fillId="0" borderId="0"/>
    <xf numFmtId="0" fontId="29" fillId="0" borderId="6" applyNumberFormat="0" applyFill="0" applyAlignment="0" applyProtection="0"/>
    <xf numFmtId="9" fontId="32" fillId="0" borderId="0" applyFont="0" applyFill="0" applyBorder="0" applyAlignment="0" applyProtection="0"/>
    <xf numFmtId="43" fontId="32" fillId="0" borderId="0" applyFont="0" applyFill="0" applyBorder="0" applyAlignment="0" applyProtection="0"/>
    <xf numFmtId="0" fontId="34" fillId="0" borderId="0" applyNumberFormat="0" applyFill="0" applyBorder="0" applyAlignment="0" applyProtection="0">
      <alignment vertical="top"/>
      <protection locked="0"/>
    </xf>
    <xf numFmtId="43" fontId="32" fillId="0" borderId="0" applyFont="0" applyFill="0" applyBorder="0" applyAlignment="0" applyProtection="0"/>
    <xf numFmtId="0" fontId="36" fillId="0" borderId="0"/>
    <xf numFmtId="0" fontId="38" fillId="0" borderId="0"/>
  </cellStyleXfs>
  <cellXfs count="208">
    <xf numFmtId="0" fontId="0" fillId="0" borderId="0" xfId="0"/>
    <xf numFmtId="0" fontId="0" fillId="5" borderId="0" xfId="0" applyFill="1"/>
    <xf numFmtId="0" fontId="5" fillId="5" borderId="0" xfId="0" applyFont="1" applyFill="1"/>
    <xf numFmtId="0" fontId="11" fillId="5" borderId="0" xfId="0" applyFont="1" applyFill="1"/>
    <xf numFmtId="0" fontId="5" fillId="5" borderId="0" xfId="0" applyFont="1" applyFill="1" applyAlignment="1">
      <alignment horizontal="right"/>
    </xf>
    <xf numFmtId="0" fontId="5" fillId="5" borderId="0" xfId="0" applyFont="1" applyFill="1" applyAlignment="1">
      <alignment horizontal="center"/>
    </xf>
    <xf numFmtId="0" fontId="8" fillId="4" borderId="0" xfId="0" applyFont="1" applyFill="1" applyAlignment="1">
      <alignment horizontal="right"/>
    </xf>
    <xf numFmtId="0" fontId="0" fillId="5" borderId="0" xfId="0" applyFill="1" applyAlignment="1">
      <alignment wrapText="1"/>
    </xf>
    <xf numFmtId="0" fontId="12" fillId="5" borderId="0" xfId="0" applyFont="1" applyFill="1"/>
    <xf numFmtId="0" fontId="6" fillId="5" borderId="0" xfId="0" applyFont="1" applyFill="1"/>
    <xf numFmtId="0" fontId="6" fillId="4" borderId="0" xfId="0" applyFont="1" applyFill="1" applyAlignment="1">
      <alignment horizontal="right"/>
    </xf>
    <xf numFmtId="0" fontId="6" fillId="4" borderId="0" xfId="0" applyFont="1" applyFill="1" applyAlignment="1">
      <alignment horizontal="left"/>
    </xf>
    <xf numFmtId="0" fontId="6" fillId="5" borderId="0" xfId="0" applyFont="1" applyFill="1" applyAlignment="1">
      <alignment horizontal="right"/>
    </xf>
    <xf numFmtId="0" fontId="16" fillId="5" borderId="0" xfId="0" applyFont="1" applyFill="1"/>
    <xf numFmtId="0" fontId="0" fillId="3" borderId="0" xfId="0" applyFill="1"/>
    <xf numFmtId="0" fontId="19" fillId="3" borderId="0" xfId="0" applyFont="1" applyFill="1" applyAlignment="1">
      <alignment horizontal="center" wrapText="1"/>
    </xf>
    <xf numFmtId="0" fontId="20" fillId="3" borderId="0" xfId="0" applyFont="1" applyFill="1" applyAlignment="1">
      <alignment horizontal="center" vertical="center"/>
    </xf>
    <xf numFmtId="0" fontId="0" fillId="3" borderId="0" xfId="0" applyFill="1" applyAlignment="1">
      <alignment horizontal="center" vertical="center"/>
    </xf>
    <xf numFmtId="0" fontId="0" fillId="3" borderId="0" xfId="0" applyFill="1" applyAlignment="1">
      <alignment horizontal="center"/>
    </xf>
    <xf numFmtId="0" fontId="13" fillId="3" borderId="0" xfId="0" applyFont="1" applyFill="1" applyAlignment="1">
      <alignment horizontal="center"/>
    </xf>
    <xf numFmtId="0" fontId="21" fillId="3" borderId="0" xfId="0" applyFont="1" applyFill="1" applyAlignment="1">
      <alignment horizontal="center" wrapText="1"/>
    </xf>
    <xf numFmtId="0" fontId="22" fillId="5" borderId="0" xfId="0" applyFont="1" applyFill="1"/>
    <xf numFmtId="0" fontId="2" fillId="5" borderId="0" xfId="0" applyFont="1" applyFill="1"/>
    <xf numFmtId="0" fontId="26" fillId="7" borderId="0" xfId="1" applyFont="1" applyFill="1" applyBorder="1" applyAlignment="1" applyProtection="1">
      <alignment wrapText="1"/>
    </xf>
    <xf numFmtId="0" fontId="17" fillId="5" borderId="0" xfId="2" applyFont="1" applyFill="1"/>
    <xf numFmtId="0" fontId="14" fillId="5" borderId="0" xfId="2" applyFont="1" applyFill="1"/>
    <xf numFmtId="0" fontId="2" fillId="5" borderId="0" xfId="2" applyFont="1" applyFill="1"/>
    <xf numFmtId="0" fontId="17" fillId="5" borderId="0" xfId="2" applyFont="1" applyFill="1" applyAlignment="1">
      <alignment horizontal="right"/>
    </xf>
    <xf numFmtId="0" fontId="9" fillId="5" borderId="0" xfId="2" applyFont="1" applyFill="1" applyAlignment="1">
      <alignment horizontal="right"/>
    </xf>
    <xf numFmtId="0" fontId="14" fillId="5" borderId="0" xfId="2" applyFont="1" applyFill="1" applyAlignment="1">
      <alignment horizontal="right"/>
    </xf>
    <xf numFmtId="165" fontId="17" fillId="5" borderId="0" xfId="2" applyNumberFormat="1" applyFont="1" applyFill="1"/>
    <xf numFmtId="0" fontId="6" fillId="5" borderId="0" xfId="0" applyFont="1" applyFill="1" applyAlignment="1">
      <alignment horizontal="left"/>
    </xf>
    <xf numFmtId="0" fontId="10" fillId="5" borderId="0" xfId="0" applyFont="1" applyFill="1"/>
    <xf numFmtId="0" fontId="8" fillId="5" borderId="0" xfId="0" applyFont="1" applyFill="1" applyAlignment="1">
      <alignment vertical="center"/>
    </xf>
    <xf numFmtId="0" fontId="8" fillId="4" borderId="0" xfId="0" applyFont="1" applyFill="1" applyAlignment="1">
      <alignment vertical="center"/>
    </xf>
    <xf numFmtId="0" fontId="3" fillId="5" borderId="0" xfId="0" applyFont="1" applyFill="1"/>
    <xf numFmtId="0" fontId="28" fillId="5" borderId="0" xfId="0" applyFont="1" applyFill="1"/>
    <xf numFmtId="0" fontId="4" fillId="5" borderId="0" xfId="0" applyFont="1" applyFill="1"/>
    <xf numFmtId="0" fontId="27" fillId="6" borderId="0" xfId="4" applyFont="1" applyFill="1" applyBorder="1" applyAlignment="1" applyProtection="1"/>
    <xf numFmtId="0" fontId="31" fillId="6" borderId="0" xfId="4" applyFont="1" applyFill="1" applyBorder="1" applyAlignment="1" applyProtection="1"/>
    <xf numFmtId="0" fontId="30" fillId="5" borderId="0" xfId="3" applyFont="1" applyFill="1"/>
    <xf numFmtId="0" fontId="30" fillId="5" borderId="0" xfId="0" applyFont="1" applyFill="1" applyAlignment="1">
      <alignment horizontal="left" vertical="center" indent="4"/>
    </xf>
    <xf numFmtId="0" fontId="30" fillId="5" borderId="0" xfId="0" applyFont="1" applyFill="1"/>
    <xf numFmtId="0" fontId="8" fillId="4" borderId="5" xfId="0" applyFont="1" applyFill="1" applyBorder="1" applyAlignment="1">
      <alignment vertical="center"/>
    </xf>
    <xf numFmtId="0" fontId="22" fillId="5" borderId="0" xfId="0" applyFont="1" applyFill="1" applyAlignment="1">
      <alignment horizontal="left"/>
    </xf>
    <xf numFmtId="164" fontId="30" fillId="4" borderId="0" xfId="0" applyNumberFormat="1" applyFont="1" applyFill="1" applyAlignment="1">
      <alignment horizontal="left" vertical="center"/>
    </xf>
    <xf numFmtId="3" fontId="30" fillId="4" borderId="0" xfId="0" applyNumberFormat="1" applyFont="1" applyFill="1" applyAlignment="1">
      <alignment horizontal="left" vertical="center"/>
    </xf>
    <xf numFmtId="0" fontId="23" fillId="5" borderId="0" xfId="0" applyFont="1" applyFill="1" applyAlignment="1">
      <alignment horizontal="left" vertical="center"/>
    </xf>
    <xf numFmtId="0" fontId="33" fillId="5" borderId="0" xfId="1" applyFont="1" applyFill="1" applyAlignment="1" applyProtection="1"/>
    <xf numFmtId="0" fontId="27" fillId="5" borderId="0" xfId="0" applyFont="1" applyFill="1" applyAlignment="1">
      <alignment horizontal="left"/>
    </xf>
    <xf numFmtId="0" fontId="2" fillId="5" borderId="0" xfId="0" applyFont="1" applyFill="1" applyAlignment="1">
      <alignment horizontal="right"/>
    </xf>
    <xf numFmtId="0" fontId="23" fillId="5" borderId="0" xfId="0" applyFont="1" applyFill="1"/>
    <xf numFmtId="0" fontId="2" fillId="5" borderId="0" xfId="3" applyFont="1" applyFill="1"/>
    <xf numFmtId="0" fontId="23" fillId="5" borderId="0" xfId="0" applyFont="1" applyFill="1" applyAlignment="1">
      <alignment vertical="center"/>
    </xf>
    <xf numFmtId="0" fontId="3" fillId="5" borderId="0" xfId="3" applyFont="1" applyFill="1" applyAlignment="1">
      <alignment wrapText="1"/>
    </xf>
    <xf numFmtId="0" fontId="3" fillId="5" borderId="0" xfId="3" applyFont="1" applyFill="1"/>
    <xf numFmtId="0" fontId="24" fillId="5" borderId="0" xfId="0" applyFont="1" applyFill="1" applyAlignment="1">
      <alignment vertical="top"/>
    </xf>
    <xf numFmtId="0" fontId="2" fillId="5" borderId="4" xfId="0" applyFont="1" applyFill="1" applyBorder="1"/>
    <xf numFmtId="0" fontId="30" fillId="5" borderId="0" xfId="0" applyFont="1" applyFill="1" applyAlignment="1">
      <alignment wrapText="1"/>
    </xf>
    <xf numFmtId="0" fontId="27" fillId="4" borderId="0" xfId="0" applyFont="1" applyFill="1" applyAlignment="1">
      <alignment horizontal="left"/>
    </xf>
    <xf numFmtId="0" fontId="33" fillId="4" borderId="0" xfId="1" applyFont="1" applyFill="1" applyBorder="1" applyAlignment="1" applyProtection="1"/>
    <xf numFmtId="0" fontId="12" fillId="4" borderId="0" xfId="0" applyFont="1" applyFill="1"/>
    <xf numFmtId="0" fontId="33" fillId="4" borderId="5" xfId="1" applyFont="1" applyFill="1" applyBorder="1" applyAlignment="1" applyProtection="1"/>
    <xf numFmtId="0" fontId="0" fillId="5" borderId="0" xfId="0" applyFill="1" applyAlignment="1">
      <alignment horizontal="left"/>
    </xf>
    <xf numFmtId="0" fontId="1" fillId="4" borderId="1" xfId="0" applyFont="1" applyFill="1" applyBorder="1" applyAlignment="1">
      <alignment horizontal="left" wrapText="1"/>
    </xf>
    <xf numFmtId="0" fontId="2" fillId="4" borderId="0" xfId="0" applyFont="1" applyFill="1" applyAlignment="1">
      <alignment horizontal="left" wrapText="1"/>
    </xf>
    <xf numFmtId="0" fontId="2" fillId="4" borderId="0" xfId="0" applyFont="1" applyFill="1" applyAlignment="1">
      <alignment horizontal="left"/>
    </xf>
    <xf numFmtId="0" fontId="2" fillId="5" borderId="0" xfId="0" applyFont="1" applyFill="1" applyAlignment="1">
      <alignment horizontal="left"/>
    </xf>
    <xf numFmtId="0" fontId="1" fillId="5" borderId="0" xfId="0" applyFont="1" applyFill="1" applyAlignment="1">
      <alignment horizontal="left"/>
    </xf>
    <xf numFmtId="0" fontId="25" fillId="5" borderId="1" xfId="0" applyFont="1" applyFill="1" applyBorder="1" applyAlignment="1">
      <alignment horizontal="left"/>
    </xf>
    <xf numFmtId="0" fontId="33" fillId="6" borderId="0" xfId="1" applyFont="1" applyFill="1" applyBorder="1" applyAlignment="1" applyProtection="1"/>
    <xf numFmtId="0" fontId="6" fillId="4" borderId="0" xfId="0" applyFont="1" applyFill="1" applyAlignment="1">
      <alignment vertical="top" wrapText="1"/>
    </xf>
    <xf numFmtId="0" fontId="25" fillId="5" borderId="0" xfId="0" applyFont="1" applyFill="1"/>
    <xf numFmtId="0" fontId="3" fillId="5" borderId="0" xfId="3" applyFont="1" applyFill="1" applyAlignment="1">
      <alignment vertical="top" wrapText="1"/>
    </xf>
    <xf numFmtId="0" fontId="1" fillId="5" borderId="0" xfId="3" applyFont="1" applyFill="1"/>
    <xf numFmtId="0" fontId="2" fillId="5" borderId="0" xfId="0" applyFont="1" applyFill="1" applyAlignment="1">
      <alignment horizontal="left" wrapText="1"/>
    </xf>
    <xf numFmtId="0" fontId="2" fillId="5" borderId="0" xfId="0" applyFont="1" applyFill="1" applyAlignment="1">
      <alignment wrapText="1"/>
    </xf>
    <xf numFmtId="0" fontId="1" fillId="5" borderId="0" xfId="0" applyFont="1" applyFill="1"/>
    <xf numFmtId="0" fontId="2" fillId="5" borderId="0" xfId="0" applyFont="1" applyFill="1" applyAlignment="1">
      <alignment horizontal="right" vertical="top"/>
    </xf>
    <xf numFmtId="0" fontId="2" fillId="4" borderId="0" xfId="0" applyFont="1" applyFill="1" applyAlignment="1">
      <alignment vertical="top" wrapText="1"/>
    </xf>
    <xf numFmtId="0" fontId="2" fillId="0" borderId="0" xfId="0" applyFont="1"/>
    <xf numFmtId="0" fontId="2" fillId="5" borderId="3" xfId="0" applyFont="1" applyFill="1" applyBorder="1" applyAlignment="1">
      <alignment horizontal="right" vertical="top"/>
    </xf>
    <xf numFmtId="0" fontId="2" fillId="4" borderId="3" xfId="0" applyFont="1" applyFill="1" applyBorder="1" applyAlignment="1">
      <alignment vertical="top" wrapText="1"/>
    </xf>
    <xf numFmtId="0" fontId="1" fillId="4" borderId="7" xfId="0" applyFont="1" applyFill="1" applyBorder="1" applyAlignment="1">
      <alignment horizontal="left" wrapText="1"/>
    </xf>
    <xf numFmtId="0" fontId="11" fillId="5" borderId="0" xfId="0" applyFont="1" applyFill="1" applyAlignment="1">
      <alignment horizontal="right"/>
    </xf>
    <xf numFmtId="167" fontId="2" fillId="4" borderId="0" xfId="0" applyNumberFormat="1" applyFont="1" applyFill="1" applyAlignment="1">
      <alignment horizontal="left" vertical="top"/>
    </xf>
    <xf numFmtId="167" fontId="2" fillId="2" borderId="0" xfId="0" applyNumberFormat="1" applyFont="1" applyFill="1" applyAlignment="1">
      <alignment horizontal="left"/>
    </xf>
    <xf numFmtId="167" fontId="2" fillId="4" borderId="0" xfId="0" applyNumberFormat="1" applyFont="1" applyFill="1" applyAlignment="1">
      <alignment horizontal="left"/>
    </xf>
    <xf numFmtId="167" fontId="2" fillId="2" borderId="0" xfId="0" applyNumberFormat="1" applyFont="1" applyFill="1" applyAlignment="1">
      <alignment horizontal="left" vertical="top"/>
    </xf>
    <xf numFmtId="167" fontId="2" fillId="2" borderId="8" xfId="0" applyNumberFormat="1" applyFont="1" applyFill="1" applyBorder="1" applyAlignment="1">
      <alignment horizontal="left"/>
    </xf>
    <xf numFmtId="0" fontId="10" fillId="5" borderId="0" xfId="0" applyFont="1" applyFill="1" applyAlignment="1">
      <alignment horizontal="right"/>
    </xf>
    <xf numFmtId="164" fontId="1" fillId="4" borderId="1" xfId="0" applyNumberFormat="1" applyFont="1" applyFill="1" applyBorder="1" applyAlignment="1">
      <alignment horizontal="left"/>
    </xf>
    <xf numFmtId="164" fontId="2" fillId="4" borderId="0" xfId="0" applyNumberFormat="1" applyFont="1" applyFill="1" applyAlignment="1">
      <alignment horizontal="left"/>
    </xf>
    <xf numFmtId="167" fontId="2" fillId="4" borderId="8" xfId="0" applyNumberFormat="1" applyFont="1" applyFill="1" applyBorder="1" applyAlignment="1">
      <alignment horizontal="left"/>
    </xf>
    <xf numFmtId="0" fontId="1" fillId="4" borderId="0" xfId="0" applyFont="1" applyFill="1" applyAlignment="1">
      <alignment horizontal="left" wrapText="1"/>
    </xf>
    <xf numFmtId="164" fontId="1" fillId="4" borderId="1" xfId="0" applyNumberFormat="1" applyFont="1" applyFill="1" applyBorder="1" applyAlignment="1">
      <alignment horizontal="left" wrapText="1"/>
    </xf>
    <xf numFmtId="164" fontId="2" fillId="4" borderId="0" xfId="0" applyNumberFormat="1" applyFont="1" applyFill="1" applyAlignment="1">
      <alignment horizontal="left" wrapText="1"/>
    </xf>
    <xf numFmtId="164" fontId="2" fillId="5" borderId="0" xfId="0" applyNumberFormat="1" applyFont="1" applyFill="1" applyAlignment="1">
      <alignment horizontal="left" wrapText="1"/>
    </xf>
    <xf numFmtId="0" fontId="2" fillId="4" borderId="0" xfId="0" applyFont="1" applyFill="1" applyAlignment="1">
      <alignment vertical="center"/>
    </xf>
    <xf numFmtId="0" fontId="33" fillId="4" borderId="5" xfId="1" applyFont="1" applyFill="1" applyBorder="1" applyAlignment="1" applyProtection="1">
      <alignment horizontal="left"/>
    </xf>
    <xf numFmtId="0" fontId="10" fillId="5" borderId="0" xfId="0" applyFont="1" applyFill="1" applyAlignment="1">
      <alignment horizontal="left"/>
    </xf>
    <xf numFmtId="0" fontId="5" fillId="5" borderId="0" xfId="0" applyFont="1" applyFill="1" applyAlignment="1">
      <alignment horizontal="left"/>
    </xf>
    <xf numFmtId="0" fontId="30" fillId="5" borderId="3" xfId="0" applyFont="1" applyFill="1" applyBorder="1" applyAlignment="1">
      <alignment wrapText="1"/>
    </xf>
    <xf numFmtId="0" fontId="0" fillId="5" borderId="3" xfId="0" applyFill="1" applyBorder="1"/>
    <xf numFmtId="0" fontId="2" fillId="2" borderId="9" xfId="0" applyFont="1" applyFill="1" applyBorder="1" applyAlignment="1">
      <alignment vertical="center"/>
    </xf>
    <xf numFmtId="0" fontId="2" fillId="2" borderId="0" xfId="0" applyFont="1" applyFill="1" applyAlignment="1">
      <alignment vertical="center"/>
    </xf>
    <xf numFmtId="0" fontId="1" fillId="2" borderId="0" xfId="0" applyFont="1" applyFill="1"/>
    <xf numFmtId="164" fontId="6" fillId="5" borderId="0" xfId="0" applyNumberFormat="1" applyFont="1" applyFill="1" applyAlignment="1">
      <alignment horizontal="left"/>
    </xf>
    <xf numFmtId="164" fontId="2" fillId="4" borderId="0" xfId="0" applyNumberFormat="1" applyFont="1" applyFill="1" applyAlignment="1">
      <alignment horizontal="left" vertical="center"/>
    </xf>
    <xf numFmtId="164" fontId="1" fillId="4" borderId="0" xfId="0" applyNumberFormat="1" applyFont="1" applyFill="1" applyAlignment="1">
      <alignment horizontal="left"/>
    </xf>
    <xf numFmtId="164" fontId="2" fillId="5" borderId="0" xfId="0" applyNumberFormat="1" applyFont="1" applyFill="1" applyAlignment="1">
      <alignment horizontal="left" vertical="center"/>
    </xf>
    <xf numFmtId="0" fontId="10" fillId="5" borderId="2" xfId="0" applyFont="1" applyFill="1" applyBorder="1" applyAlignment="1">
      <alignment horizontal="left"/>
    </xf>
    <xf numFmtId="165" fontId="2" fillId="4" borderId="0" xfId="0" applyNumberFormat="1" applyFont="1" applyFill="1" applyAlignment="1">
      <alignment horizontal="left" vertical="center"/>
    </xf>
    <xf numFmtId="165" fontId="1" fillId="4" borderId="0" xfId="0" applyNumberFormat="1" applyFont="1" applyFill="1" applyAlignment="1">
      <alignment horizontal="left"/>
    </xf>
    <xf numFmtId="164" fontId="1" fillId="4" borderId="0" xfId="0" applyNumberFormat="1" applyFont="1" applyFill="1" applyAlignment="1">
      <alignment horizontal="left" vertical="center"/>
    </xf>
    <xf numFmtId="165" fontId="1" fillId="4" borderId="0" xfId="0" applyNumberFormat="1" applyFont="1" applyFill="1" applyAlignment="1">
      <alignment horizontal="left" vertical="center"/>
    </xf>
    <xf numFmtId="164" fontId="2" fillId="2" borderId="9" xfId="0" applyNumberFormat="1" applyFont="1" applyFill="1" applyBorder="1" applyAlignment="1">
      <alignment horizontal="left" vertical="center"/>
    </xf>
    <xf numFmtId="165" fontId="2" fillId="2" borderId="9" xfId="0" applyNumberFormat="1" applyFont="1" applyFill="1" applyBorder="1" applyAlignment="1">
      <alignment horizontal="left" vertical="center"/>
    </xf>
    <xf numFmtId="164" fontId="2" fillId="2" borderId="0" xfId="0" applyNumberFormat="1" applyFont="1" applyFill="1" applyAlignment="1">
      <alignment horizontal="left" vertical="center"/>
    </xf>
    <xf numFmtId="165" fontId="2" fillId="2" borderId="0" xfId="0" applyNumberFormat="1" applyFont="1" applyFill="1" applyAlignment="1">
      <alignment horizontal="left" vertical="center"/>
    </xf>
    <xf numFmtId="164" fontId="1" fillId="2" borderId="0" xfId="0" applyNumberFormat="1" applyFont="1" applyFill="1" applyAlignment="1">
      <alignment horizontal="left"/>
    </xf>
    <xf numFmtId="165" fontId="1" fillId="2" borderId="0" xfId="0" applyNumberFormat="1" applyFont="1" applyFill="1" applyAlignment="1">
      <alignment horizontal="left"/>
    </xf>
    <xf numFmtId="164" fontId="1" fillId="2" borderId="3" xfId="0" applyNumberFormat="1" applyFont="1" applyFill="1" applyBorder="1" applyAlignment="1">
      <alignment horizontal="left"/>
    </xf>
    <xf numFmtId="164" fontId="2" fillId="3" borderId="9" xfId="0" applyNumberFormat="1" applyFont="1" applyFill="1" applyBorder="1" applyAlignment="1">
      <alignment horizontal="left" vertical="center"/>
    </xf>
    <xf numFmtId="0" fontId="1" fillId="4" borderId="3" xfId="0" applyFont="1" applyFill="1" applyBorder="1" applyAlignment="1">
      <alignment horizontal="left" wrapText="1"/>
    </xf>
    <xf numFmtId="164" fontId="1" fillId="4" borderId="3" xfId="0" applyNumberFormat="1" applyFont="1" applyFill="1" applyBorder="1" applyAlignment="1">
      <alignment horizontal="left"/>
    </xf>
    <xf numFmtId="165" fontId="1" fillId="4" borderId="3" xfId="0" applyNumberFormat="1" applyFont="1" applyFill="1" applyBorder="1" applyAlignment="1">
      <alignment horizontal="left"/>
    </xf>
    <xf numFmtId="164" fontId="1" fillId="4" borderId="3" xfId="0" applyNumberFormat="1" applyFont="1" applyFill="1" applyBorder="1" applyAlignment="1">
      <alignment horizontal="left" wrapText="1"/>
    </xf>
    <xf numFmtId="169" fontId="8" fillId="5" borderId="0" xfId="0" applyNumberFormat="1" applyFont="1" applyFill="1" applyAlignment="1">
      <alignment vertical="center"/>
    </xf>
    <xf numFmtId="169" fontId="3" fillId="5" borderId="0" xfId="0" applyNumberFormat="1" applyFont="1" applyFill="1"/>
    <xf numFmtId="164" fontId="6" fillId="4" borderId="0" xfId="0" applyNumberFormat="1" applyFont="1" applyFill="1" applyAlignment="1">
      <alignment horizontal="left" vertical="center"/>
    </xf>
    <xf numFmtId="0" fontId="12" fillId="5" borderId="0" xfId="0" applyFont="1" applyFill="1" applyAlignment="1">
      <alignment horizontal="center"/>
    </xf>
    <xf numFmtId="0" fontId="24" fillId="5" borderId="0" xfId="9" applyFont="1" applyFill="1"/>
    <xf numFmtId="0" fontId="37" fillId="5" borderId="1" xfId="9" applyFont="1" applyFill="1" applyBorder="1" applyAlignment="1">
      <alignment horizontal="left" wrapText="1"/>
    </xf>
    <xf numFmtId="0" fontId="37" fillId="5" borderId="1" xfId="9" applyFont="1" applyFill="1" applyBorder="1" applyAlignment="1">
      <alignment horizontal="right" wrapText="1"/>
    </xf>
    <xf numFmtId="166" fontId="24" fillId="5" borderId="0" xfId="6" applyNumberFormat="1" applyFont="1" applyFill="1"/>
    <xf numFmtId="0" fontId="24" fillId="5" borderId="0" xfId="10" applyFont="1" applyFill="1"/>
    <xf numFmtId="0" fontId="37" fillId="5" borderId="1" xfId="10" applyFont="1" applyFill="1" applyBorder="1" applyAlignment="1">
      <alignment horizontal="left" wrapText="1"/>
    </xf>
    <xf numFmtId="3" fontId="2" fillId="5" borderId="0" xfId="0" applyNumberFormat="1" applyFont="1" applyFill="1" applyAlignment="1">
      <alignment horizontal="left"/>
    </xf>
    <xf numFmtId="0" fontId="1" fillId="4" borderId="1" xfId="0" applyFont="1" applyFill="1" applyBorder="1" applyAlignment="1">
      <alignment horizontal="left"/>
    </xf>
    <xf numFmtId="0" fontId="1" fillId="4" borderId="10" xfId="0" applyFont="1" applyFill="1" applyBorder="1" applyAlignment="1">
      <alignment horizontal="left"/>
    </xf>
    <xf numFmtId="0" fontId="25" fillId="5" borderId="1" xfId="0" applyFont="1" applyFill="1" applyBorder="1" applyAlignment="1">
      <alignment wrapText="1"/>
    </xf>
    <xf numFmtId="0" fontId="25" fillId="5" borderId="1" xfId="0" applyFont="1" applyFill="1" applyBorder="1" applyAlignment="1">
      <alignment horizontal="right"/>
    </xf>
    <xf numFmtId="0" fontId="25" fillId="5" borderId="1" xfId="0" applyFont="1" applyFill="1" applyBorder="1" applyAlignment="1">
      <alignment horizontal="center"/>
    </xf>
    <xf numFmtId="0" fontId="25" fillId="5" borderId="1" xfId="0" applyFont="1" applyFill="1" applyBorder="1"/>
    <xf numFmtId="0" fontId="1" fillId="4" borderId="1" xfId="0" applyFont="1" applyFill="1" applyBorder="1" applyAlignment="1">
      <alignment horizontal="right"/>
    </xf>
    <xf numFmtId="0" fontId="9" fillId="5" borderId="0" xfId="2" applyFont="1" applyFill="1" applyAlignment="1">
      <alignment wrapText="1"/>
    </xf>
    <xf numFmtId="0" fontId="1" fillId="4" borderId="1" xfId="0" applyFont="1" applyFill="1" applyBorder="1"/>
    <xf numFmtId="0" fontId="2" fillId="4" borderId="0" xfId="2" applyFont="1" applyFill="1" applyAlignment="1">
      <alignment horizontal="left"/>
    </xf>
    <xf numFmtId="3" fontId="2" fillId="4" borderId="0" xfId="2" applyNumberFormat="1" applyFont="1" applyFill="1"/>
    <xf numFmtId="3" fontId="2" fillId="4" borderId="0" xfId="2" applyNumberFormat="1" applyFont="1" applyFill="1" applyAlignment="1">
      <alignment horizontal="right"/>
    </xf>
    <xf numFmtId="165" fontId="40" fillId="5" borderId="0" xfId="2" applyNumberFormat="1" applyFont="1" applyFill="1" applyAlignment="1">
      <alignment horizontal="right"/>
    </xf>
    <xf numFmtId="3" fontId="0" fillId="5" borderId="0" xfId="0" applyNumberFormat="1" applyFill="1"/>
    <xf numFmtId="169" fontId="3" fillId="5" borderId="0" xfId="0" applyNumberFormat="1" applyFont="1" applyFill="1" applyAlignment="1">
      <alignment horizontal="center"/>
    </xf>
    <xf numFmtId="169" fontId="3" fillId="5" borderId="0" xfId="0" applyNumberFormat="1" applyFont="1" applyFill="1" applyAlignment="1">
      <alignment horizontal="left"/>
    </xf>
    <xf numFmtId="169" fontId="3" fillId="5" borderId="0" xfId="0" applyNumberFormat="1" applyFont="1" applyFill="1" applyAlignment="1">
      <alignment horizontal="right"/>
    </xf>
    <xf numFmtId="164" fontId="2" fillId="4" borderId="8" xfId="0" applyNumberFormat="1" applyFont="1" applyFill="1" applyBorder="1" applyAlignment="1">
      <alignment horizontal="left"/>
    </xf>
    <xf numFmtId="164" fontId="2" fillId="4" borderId="0" xfId="0" applyNumberFormat="1" applyFont="1" applyFill="1" applyAlignment="1">
      <alignment horizontal="left" vertical="top"/>
    </xf>
    <xf numFmtId="168" fontId="2" fillId="4" borderId="0" xfId="0" applyNumberFormat="1" applyFont="1" applyFill="1" applyAlignment="1">
      <alignment horizontal="left"/>
    </xf>
    <xf numFmtId="164" fontId="2" fillId="2" borderId="0" xfId="0" applyNumberFormat="1" applyFont="1" applyFill="1" applyAlignment="1">
      <alignment horizontal="left"/>
    </xf>
    <xf numFmtId="0" fontId="26" fillId="5" borderId="0" xfId="1" applyFont="1" applyFill="1" applyAlignment="1" applyProtection="1"/>
    <xf numFmtId="0" fontId="32" fillId="5" borderId="0" xfId="0" applyFont="1" applyFill="1"/>
    <xf numFmtId="0" fontId="41" fillId="5" borderId="0" xfId="1" applyFont="1" applyFill="1" applyAlignment="1" applyProtection="1">
      <alignment vertical="center"/>
    </xf>
    <xf numFmtId="0" fontId="33" fillId="0" borderId="0" xfId="1" applyFont="1" applyAlignment="1" applyProtection="1"/>
    <xf numFmtId="0" fontId="35" fillId="5" borderId="0" xfId="0" applyFont="1" applyFill="1"/>
    <xf numFmtId="0" fontId="2" fillId="5" borderId="0" xfId="0" applyFont="1" applyFill="1" applyAlignment="1">
      <alignment horizontal="right" wrapText="1"/>
    </xf>
    <xf numFmtId="166" fontId="24" fillId="5" borderId="0" xfId="6" applyNumberFormat="1" applyFont="1" applyFill="1" applyAlignment="1">
      <alignment horizontal="left"/>
    </xf>
    <xf numFmtId="0" fontId="2" fillId="6" borderId="0" xfId="1" applyFont="1" applyFill="1" applyBorder="1" applyAlignment="1" applyProtection="1"/>
    <xf numFmtId="0" fontId="42" fillId="5" borderId="0" xfId="0" applyFont="1" applyFill="1" applyAlignment="1">
      <alignment wrapText="1"/>
    </xf>
    <xf numFmtId="0" fontId="0" fillId="5" borderId="0" xfId="0" applyFill="1" applyAlignment="1">
      <alignment horizontal="right"/>
    </xf>
    <xf numFmtId="0" fontId="2" fillId="5" borderId="0" xfId="0" applyFont="1" applyFill="1" applyAlignment="1">
      <alignment horizontal="right" vertical="top" wrapText="1"/>
    </xf>
    <xf numFmtId="0" fontId="35" fillId="4" borderId="0" xfId="0" applyFont="1" applyFill="1"/>
    <xf numFmtId="0" fontId="10" fillId="4" borderId="0" xfId="0" applyFont="1" applyFill="1" applyAlignment="1">
      <alignment horizontal="right"/>
    </xf>
    <xf numFmtId="167" fontId="2" fillId="4" borderId="0" xfId="0" applyNumberFormat="1" applyFont="1" applyFill="1" applyAlignment="1">
      <alignment horizontal="left" vertical="center"/>
    </xf>
    <xf numFmtId="0" fontId="25" fillId="5" borderId="0" xfId="0" applyFont="1" applyFill="1" applyAlignment="1">
      <alignment horizontal="left"/>
    </xf>
    <xf numFmtId="167" fontId="2" fillId="2" borderId="0" xfId="0" applyNumberFormat="1" applyFont="1" applyFill="1" applyAlignment="1">
      <alignment horizontal="left" vertical="center"/>
    </xf>
    <xf numFmtId="164" fontId="1" fillId="2" borderId="0" xfId="0" applyNumberFormat="1" applyFont="1" applyFill="1" applyAlignment="1">
      <alignment horizontal="left" vertical="center"/>
    </xf>
    <xf numFmtId="0" fontId="10" fillId="4" borderId="0" xfId="0" applyFont="1" applyFill="1" applyAlignment="1">
      <alignment horizontal="left"/>
    </xf>
    <xf numFmtId="0" fontId="1" fillId="4" borderId="0" xfId="0" applyFont="1" applyFill="1" applyAlignment="1">
      <alignment vertical="center"/>
    </xf>
    <xf numFmtId="164" fontId="1" fillId="4" borderId="0" xfId="0" applyNumberFormat="1" applyFont="1" applyFill="1" applyAlignment="1">
      <alignment horizontal="left" wrapText="1"/>
    </xf>
    <xf numFmtId="0" fontId="6" fillId="5" borderId="0" xfId="0" applyFont="1" applyFill="1" applyAlignment="1">
      <alignment wrapText="1"/>
    </xf>
    <xf numFmtId="0" fontId="1" fillId="2" borderId="0" xfId="0" applyFont="1" applyFill="1" applyAlignment="1">
      <alignment vertical="center"/>
    </xf>
    <xf numFmtId="165" fontId="1" fillId="2" borderId="0" xfId="0" applyNumberFormat="1" applyFont="1" applyFill="1" applyAlignment="1">
      <alignment horizontal="left" vertical="center"/>
    </xf>
    <xf numFmtId="0" fontId="1" fillId="2" borderId="1" xfId="0" applyFont="1" applyFill="1" applyBorder="1"/>
    <xf numFmtId="164" fontId="1" fillId="2" borderId="1" xfId="0" applyNumberFormat="1" applyFont="1" applyFill="1" applyBorder="1" applyAlignment="1">
      <alignment horizontal="left"/>
    </xf>
    <xf numFmtId="165" fontId="1" fillId="2" borderId="1" xfId="0" applyNumberFormat="1" applyFont="1" applyFill="1" applyBorder="1" applyAlignment="1">
      <alignment horizontal="left"/>
    </xf>
    <xf numFmtId="165" fontId="1" fillId="4" borderId="1" xfId="0" applyNumberFormat="1" applyFont="1" applyFill="1" applyBorder="1" applyAlignment="1">
      <alignment horizontal="left"/>
    </xf>
    <xf numFmtId="0" fontId="1" fillId="4" borderId="3" xfId="0" applyFont="1" applyFill="1" applyBorder="1"/>
    <xf numFmtId="0" fontId="1" fillId="4" borderId="0" xfId="0" applyFont="1" applyFill="1" applyAlignment="1">
      <alignment horizontal="center"/>
    </xf>
    <xf numFmtId="0" fontId="1" fillId="5" borderId="0" xfId="0" applyFont="1" applyFill="1" applyAlignment="1">
      <alignment horizontal="center"/>
    </xf>
    <xf numFmtId="169" fontId="3" fillId="5" borderId="0" xfId="5" applyNumberFormat="1" applyFont="1" applyFill="1" applyBorder="1" applyAlignment="1">
      <alignment horizontal="center"/>
    </xf>
    <xf numFmtId="169" fontId="3" fillId="5" borderId="0" xfId="5" applyNumberFormat="1" applyFont="1" applyFill="1" applyBorder="1" applyAlignment="1">
      <alignment horizontal="left"/>
    </xf>
    <xf numFmtId="169" fontId="3" fillId="5" borderId="0" xfId="5" applyNumberFormat="1" applyFont="1" applyFill="1" applyBorder="1" applyAlignment="1">
      <alignment horizontal="right"/>
    </xf>
    <xf numFmtId="0" fontId="1" fillId="4" borderId="7" xfId="0" applyFont="1" applyFill="1" applyBorder="1"/>
    <xf numFmtId="0" fontId="2" fillId="4" borderId="2" xfId="0" applyFont="1" applyFill="1" applyBorder="1"/>
    <xf numFmtId="0" fontId="2" fillId="4" borderId="0" xfId="0" applyFont="1" applyFill="1"/>
    <xf numFmtId="166" fontId="24" fillId="5" borderId="0" xfId="6" applyNumberFormat="1" applyFont="1" applyFill="1" applyBorder="1" applyAlignment="1">
      <alignment horizontal="left"/>
    </xf>
    <xf numFmtId="0" fontId="4" fillId="4" borderId="0" xfId="0" applyFont="1" applyFill="1" applyAlignment="1">
      <alignment horizontal="left" vertical="center"/>
    </xf>
    <xf numFmtId="0" fontId="4" fillId="4" borderId="0" xfId="0" applyFont="1" applyFill="1" applyAlignment="1">
      <alignment horizontal="left"/>
    </xf>
    <xf numFmtId="0" fontId="27" fillId="4" borderId="0" xfId="0" applyFont="1" applyFill="1" applyAlignment="1">
      <alignment horizontal="right"/>
    </xf>
    <xf numFmtId="166" fontId="24" fillId="5" borderId="0" xfId="6" applyNumberFormat="1" applyFont="1" applyFill="1" applyBorder="1"/>
    <xf numFmtId="0" fontId="1" fillId="4" borderId="1" xfId="0" applyFont="1" applyFill="1" applyBorder="1" applyAlignment="1">
      <alignment horizontal="left" vertical="center"/>
    </xf>
    <xf numFmtId="0" fontId="1" fillId="4" borderId="0" xfId="0" applyFont="1" applyFill="1"/>
    <xf numFmtId="3" fontId="1" fillId="4" borderId="0" xfId="2" applyNumberFormat="1" applyFont="1" applyFill="1"/>
    <xf numFmtId="0" fontId="2" fillId="4" borderId="1" xfId="2" applyFont="1" applyFill="1" applyBorder="1" applyAlignment="1">
      <alignment horizontal="left"/>
    </xf>
    <xf numFmtId="3" fontId="2" fillId="4" borderId="1" xfId="2" applyNumberFormat="1" applyFont="1" applyFill="1" applyBorder="1"/>
    <xf numFmtId="0" fontId="3" fillId="5" borderId="2" xfId="0" applyFont="1" applyFill="1" applyBorder="1"/>
    <xf numFmtId="0" fontId="25" fillId="5" borderId="7" xfId="0" applyFont="1" applyFill="1" applyBorder="1" applyAlignment="1">
      <alignment wrapText="1"/>
    </xf>
  </cellXfs>
  <cellStyles count="11">
    <cellStyle name="Comma" xfId="6" builtinId="3"/>
    <cellStyle name="Comma 2" xfId="8" xr:uid="{36D3528C-3A16-4D0D-9B6F-7DF62748577C}"/>
    <cellStyle name="Heading 1" xfId="4" builtinId="16"/>
    <cellStyle name="Hyperlink" xfId="1" builtinId="8"/>
    <cellStyle name="Hyperlink 2" xfId="7" xr:uid="{00000000-0005-0000-0000-000005000000}"/>
    <cellStyle name="Normal" xfId="0" builtinId="0"/>
    <cellStyle name="Normal 2" xfId="3" xr:uid="{00000000-0005-0000-0000-000007000000}"/>
    <cellStyle name="Normal 2 2" xfId="2" xr:uid="{00000000-0005-0000-0000-000008000000}"/>
    <cellStyle name="Normal 3" xfId="9" xr:uid="{72878C69-EB2D-4AE3-8A74-AF30CFFC73BA}"/>
    <cellStyle name="Normal 4" xfId="10" xr:uid="{AB1CA33A-B2AB-41D4-8100-33652076398B}"/>
    <cellStyle name="Percent" xfId="5" builtinId="5"/>
  </cellStyles>
  <dxfs count="168">
    <dxf>
      <font>
        <strike val="0"/>
        <outline val="0"/>
        <shadow val="0"/>
        <u val="none"/>
        <vertAlign val="baseline"/>
        <sz val="12"/>
        <color auto="1"/>
        <name val="Calibri"/>
        <family val="2"/>
        <scheme val="minor"/>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top" textRotation="0" wrapText="1" indent="0" justifyLastLine="0" shrinkToFit="0" readingOrder="0"/>
    </dxf>
    <dxf>
      <border diagonalUp="0" diagonalDown="0">
        <left/>
        <right/>
        <top style="thin">
          <color indexed="64"/>
        </top>
        <bottom style="thin">
          <color indexed="64"/>
        </bottom>
      </border>
    </dxf>
    <dxf>
      <font>
        <strike val="0"/>
        <outline val="0"/>
        <shadow val="0"/>
        <u val="none"/>
        <vertAlign val="baseline"/>
        <sz val="12"/>
        <color auto="1"/>
        <name val="Calibri"/>
        <family val="2"/>
        <scheme val="minor"/>
      </font>
      <alignmen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strike val="0"/>
        <outline val="0"/>
        <shadow val="0"/>
        <vertAlign val="baseline"/>
        <sz val="12"/>
        <color auto="1"/>
        <name val="Calibri"/>
        <family val="2"/>
        <scheme val="minor"/>
      </font>
      <alignmen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bottom" textRotation="0" wrapText="1" indent="0" justifyLastLine="0" shrinkToFit="0" readingOrder="0"/>
    </dxf>
    <dxf>
      <border diagonalUp="0" diagonalDown="0">
        <left/>
        <right/>
        <top style="thin">
          <color indexed="64"/>
        </top>
        <bottom style="thin">
          <color indexed="64"/>
        </bottom>
      </border>
    </dxf>
    <dxf>
      <font>
        <strike val="0"/>
        <outline val="0"/>
        <shadow val="0"/>
        <vertAlign val="baseline"/>
        <sz val="12"/>
        <color auto="1"/>
        <name val="Calibri"/>
        <family val="2"/>
        <scheme val="minor"/>
      </font>
      <alignmen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strike val="0"/>
        <outline val="0"/>
        <shadow val="0"/>
        <vertAlign val="baseline"/>
        <sz val="12"/>
        <color auto="1"/>
        <name val="Calibri"/>
        <family val="2"/>
        <scheme val="minor"/>
      </font>
      <fill>
        <patternFill>
          <fgColor indexed="64"/>
          <bgColor theme="0"/>
        </patternFill>
      </fill>
      <alignmen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bottom" textRotation="0" wrapText="1" indent="0" justifyLastLine="0" shrinkToFit="0" readingOrder="0"/>
    </dxf>
    <dxf>
      <border diagonalUp="0" diagonalDown="0">
        <left/>
        <right/>
        <top style="thin">
          <color indexed="64"/>
        </top>
        <bottom style="thin">
          <color indexed="64"/>
        </bottom>
      </border>
    </dxf>
    <dxf>
      <font>
        <strike val="0"/>
        <outline val="0"/>
        <shadow val="0"/>
        <vertAlign val="baseline"/>
        <sz val="12"/>
        <color auto="1"/>
        <name val="Calibri"/>
        <family val="2"/>
        <scheme val="minor"/>
      </font>
      <fill>
        <patternFill>
          <fgColor indexed="64"/>
          <bgColor theme="0"/>
        </patternFill>
      </fill>
      <alignmen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strike val="0"/>
        <outline val="0"/>
        <shadow val="0"/>
        <vertAlign val="baseline"/>
        <sz val="12"/>
        <name val="Calibri"/>
        <family val="2"/>
        <scheme val="minor"/>
      </font>
      <fill>
        <patternFill patternType="solid">
          <fgColor indexed="64"/>
          <bgColor theme="0"/>
        </patternFill>
      </fill>
      <alignment vertical="bottom" textRotation="0" wrapText="1" indent="0" justifyLastLine="0" shrinkToFit="0" readingOrder="0"/>
    </dxf>
    <dxf>
      <font>
        <b val="0"/>
        <i val="0"/>
        <strike val="0"/>
        <condense val="0"/>
        <extend val="0"/>
        <outline val="0"/>
        <shadow val="0"/>
        <u val="none"/>
        <vertAlign val="baseline"/>
        <sz val="12"/>
        <color rgb="FF808080"/>
        <name val="Calibri"/>
        <family val="2"/>
        <scheme val="minor"/>
      </font>
      <fill>
        <patternFill patternType="solid">
          <fgColor indexed="64"/>
          <bgColor theme="0"/>
        </patternFill>
      </fill>
      <alignment horizontal="general" vertical="bottom" textRotation="0" wrapText="1" indent="0" justifyLastLine="0" shrinkToFit="0" readingOrder="0"/>
    </dxf>
    <dxf>
      <border diagonalUp="0" diagonalDown="0">
        <left/>
        <right/>
        <top style="thin">
          <color indexed="64"/>
        </top>
        <bottom style="thin">
          <color indexed="64"/>
        </bottom>
      </border>
    </dxf>
    <dxf>
      <font>
        <strike val="0"/>
        <outline val="0"/>
        <shadow val="0"/>
        <vertAlign val="baseline"/>
        <sz val="12"/>
        <name val="Calibri"/>
        <family val="2"/>
        <scheme val="minor"/>
      </font>
      <alignmen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3" formatCode="#,##0"/>
      <fill>
        <patternFill patternType="solid">
          <fgColor indexed="9"/>
          <bgColor theme="0"/>
        </patternFill>
      </fill>
    </dxf>
    <dxf>
      <font>
        <b val="0"/>
        <i val="0"/>
        <strike val="0"/>
        <condense val="0"/>
        <extend val="0"/>
        <outline val="0"/>
        <shadow val="0"/>
        <u val="none"/>
        <vertAlign val="baseline"/>
        <sz val="12"/>
        <color auto="1"/>
        <name val="Calibri"/>
        <family val="2"/>
        <scheme val="minor"/>
      </font>
      <numFmt numFmtId="3" formatCode="#,##0"/>
      <fill>
        <patternFill patternType="solid">
          <fgColor indexed="9"/>
          <bgColor theme="0"/>
        </patternFill>
      </fill>
    </dxf>
    <dxf>
      <font>
        <b val="0"/>
        <i val="0"/>
        <strike val="0"/>
        <condense val="0"/>
        <extend val="0"/>
        <outline val="0"/>
        <shadow val="0"/>
        <u val="none"/>
        <vertAlign val="baseline"/>
        <sz val="12"/>
        <color auto="1"/>
        <name val="Calibri"/>
        <family val="2"/>
        <scheme val="minor"/>
      </font>
      <numFmt numFmtId="3" formatCode="#,##0"/>
      <fill>
        <patternFill patternType="solid">
          <fgColor indexed="9"/>
          <bgColor theme="0"/>
        </patternFill>
      </fill>
    </dxf>
    <dxf>
      <font>
        <b val="0"/>
        <i val="0"/>
        <strike val="0"/>
        <condense val="0"/>
        <extend val="0"/>
        <outline val="0"/>
        <shadow val="0"/>
        <u val="none"/>
        <vertAlign val="baseline"/>
        <sz val="12"/>
        <color auto="1"/>
        <name val="Calibri"/>
        <family val="2"/>
        <scheme val="minor"/>
      </font>
      <numFmt numFmtId="3" formatCode="#,##0"/>
      <fill>
        <patternFill patternType="solid">
          <fgColor indexed="9"/>
          <bgColor theme="0"/>
        </patternFill>
      </fill>
    </dxf>
    <dxf>
      <font>
        <b val="0"/>
        <i val="0"/>
        <strike val="0"/>
        <condense val="0"/>
        <extend val="0"/>
        <outline val="0"/>
        <shadow val="0"/>
        <u val="none"/>
        <vertAlign val="baseline"/>
        <sz val="12"/>
        <color auto="1"/>
        <name val="Calibri"/>
        <family val="2"/>
        <scheme val="minor"/>
      </font>
      <fill>
        <patternFill patternType="solid">
          <fgColor indexed="9"/>
          <bgColor theme="0"/>
        </patternFill>
      </fill>
      <alignment horizontal="left" vertical="bottom" textRotation="0" wrapText="0" indent="0" justifyLastLine="0" shrinkToFit="0" readingOrder="0"/>
    </dxf>
    <dxf>
      <border outline="0">
        <top style="medium">
          <color theme="1"/>
        </top>
        <bottom style="medium">
          <color indexed="64"/>
        </bottom>
      </border>
    </dxf>
    <dxf>
      <font>
        <b val="0"/>
        <i val="0"/>
        <strike val="0"/>
        <condense val="0"/>
        <extend val="0"/>
        <outline val="0"/>
        <shadow val="0"/>
        <u val="none"/>
        <vertAlign val="baseline"/>
        <sz val="12"/>
        <color auto="1"/>
        <name val="Calibri"/>
        <family val="2"/>
        <scheme val="minor"/>
      </font>
      <fill>
        <patternFill patternType="solid">
          <fgColor indexed="9"/>
          <bgColor theme="0"/>
        </patternFill>
      </fill>
    </dxf>
    <dxf>
      <border outline="0">
        <bottom style="medium">
          <color indexed="64"/>
        </bottom>
      </border>
    </dxf>
    <dxf>
      <font>
        <b/>
        <i val="0"/>
        <strike val="0"/>
        <condense val="0"/>
        <extend val="0"/>
        <outline val="0"/>
        <shadow val="0"/>
        <u val="none"/>
        <vertAlign val="baseline"/>
        <sz val="12"/>
        <color auto="1"/>
        <name val="Calibri"/>
        <family val="2"/>
        <scheme val="minor"/>
      </font>
      <fill>
        <patternFill patternType="solid">
          <fgColor indexed="9"/>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66" formatCode="_-* #,##0_-;\-* #,##0_-;_-* &quot;-&quot;??_-;_-@_-"/>
      <fill>
        <patternFill patternType="solid">
          <fgColor indexed="64"/>
          <bgColor theme="0"/>
        </patternFill>
      </fill>
    </dxf>
    <dxf>
      <font>
        <b val="0"/>
        <i val="0"/>
        <strike val="0"/>
        <condense val="0"/>
        <extend val="0"/>
        <outline val="0"/>
        <shadow val="0"/>
        <u val="none"/>
        <vertAlign val="baseline"/>
        <sz val="12"/>
        <color rgb="FF000000"/>
        <name val="Calibri"/>
        <family val="2"/>
        <scheme val="minor"/>
      </font>
      <numFmt numFmtId="166" formatCode="_-* #,##0_-;\-* #,##0_-;_-* &quot;-&quot;??_-;_-@_-"/>
      <fill>
        <patternFill patternType="solid">
          <fgColor indexed="64"/>
          <bgColor theme="0"/>
        </patternFill>
      </fill>
    </dxf>
    <dxf>
      <font>
        <b val="0"/>
        <i val="0"/>
        <strike val="0"/>
        <condense val="0"/>
        <extend val="0"/>
        <outline val="0"/>
        <shadow val="0"/>
        <u val="none"/>
        <vertAlign val="baseline"/>
        <sz val="12"/>
        <color rgb="FF000000"/>
        <name val="Calibri"/>
        <family val="2"/>
        <scheme val="minor"/>
      </font>
      <numFmt numFmtId="166" formatCode="_-* #,##0_-;\-* #,##0_-;_-* &quot;-&quot;??_-;_-@_-"/>
      <fill>
        <patternFill patternType="solid">
          <fgColor indexed="64"/>
          <bgColor theme="0"/>
        </patternFill>
      </fill>
    </dxf>
    <dxf>
      <font>
        <b val="0"/>
        <i val="0"/>
        <strike val="0"/>
        <condense val="0"/>
        <extend val="0"/>
        <outline val="0"/>
        <shadow val="0"/>
        <u val="none"/>
        <vertAlign val="baseline"/>
        <sz val="12"/>
        <color rgb="FF000000"/>
        <name val="Calibri"/>
        <family val="2"/>
        <scheme val="minor"/>
      </font>
      <numFmt numFmtId="166" formatCode="_-* #,##0_-;\-* #,##0_-;_-* &quot;-&quot;??_-;_-@_-"/>
      <fill>
        <patternFill patternType="solid">
          <fgColor indexed="64"/>
          <bgColor theme="0"/>
        </patternFill>
      </fill>
    </dxf>
    <dxf>
      <font>
        <b val="0"/>
        <i val="0"/>
        <strike val="0"/>
        <condense val="0"/>
        <extend val="0"/>
        <outline val="0"/>
        <shadow val="0"/>
        <u val="none"/>
        <vertAlign val="baseline"/>
        <sz val="12"/>
        <color rgb="FF000000"/>
        <name val="Calibri"/>
        <family val="2"/>
        <scheme val="minor"/>
      </font>
      <fill>
        <patternFill patternType="solid">
          <fgColor indexed="64"/>
          <bgColor theme="0"/>
        </patternFill>
      </fill>
    </dxf>
    <dxf>
      <border outline="0">
        <top style="medium">
          <color indexed="64"/>
        </top>
        <bottom style="medium">
          <color indexed="64"/>
        </bottom>
      </border>
    </dxf>
    <dxf>
      <font>
        <b val="0"/>
        <i val="0"/>
        <strike val="0"/>
        <condense val="0"/>
        <extend val="0"/>
        <outline val="0"/>
        <shadow val="0"/>
        <u val="none"/>
        <vertAlign val="baseline"/>
        <sz val="12"/>
        <color rgb="FF000000"/>
        <name val="Calibri"/>
        <family val="2"/>
        <scheme val="minor"/>
      </font>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12"/>
        <color rgb="FF000000"/>
        <name val="Calibri"/>
        <family val="2"/>
        <scheme val="minor"/>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Calibri"/>
        <family val="2"/>
        <scheme val="minor"/>
      </font>
      <numFmt numFmtId="166" formatCode="_-* #,##0_-;\-* #,##0_-;_-* &quot;-&quot;??_-;_-@_-"/>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66" formatCode="_-* #,##0_-;\-* #,##0_-;_-* &quot;-&quot;??_-;_-@_-"/>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66" formatCode="_-* #,##0_-;\-* #,##0_-;_-* &quot;-&quot;??_-;_-@_-"/>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66" formatCode="_-* #,##0_-;\-* #,##0_-;_-* &quot;-&quot;??_-;_-@_-"/>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fill>
        <patternFill patternType="solid">
          <fgColor indexed="64"/>
          <bgColor theme="0"/>
        </patternFill>
      </fill>
    </dxf>
    <dxf>
      <border outline="0">
        <top style="medium">
          <color indexed="64"/>
        </top>
        <bottom style="medium">
          <color indexed="64"/>
        </bottom>
      </border>
    </dxf>
    <dxf>
      <font>
        <b val="0"/>
        <i val="0"/>
        <strike val="0"/>
        <condense val="0"/>
        <extend val="0"/>
        <outline val="0"/>
        <shadow val="0"/>
        <u val="none"/>
        <vertAlign val="baseline"/>
        <sz val="12"/>
        <color rgb="FF000000"/>
        <name val="Calibri"/>
        <family val="2"/>
        <scheme val="minor"/>
      </font>
      <fill>
        <patternFill patternType="solid">
          <fgColor indexed="64"/>
          <bgColor theme="0"/>
        </patternFill>
      </fill>
      <alignment horizontal="left"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rgb="FF000000"/>
        <name val="Calibri"/>
        <family val="2"/>
        <scheme val="minor"/>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9"/>
          <bgColor theme="0"/>
        </patternFill>
      </fill>
      <border diagonalUp="0" diagonalDown="0">
        <left/>
        <right/>
        <top style="medium">
          <color indexed="64"/>
        </top>
        <bottom/>
        <vertical/>
        <horizontal/>
      </border>
    </dxf>
    <dxf>
      <border outline="0">
        <left style="thin">
          <color indexed="9"/>
        </left>
        <top style="medium">
          <color indexed="64"/>
        </top>
        <bottom style="medium">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auto="1"/>
        <name val="Calibri"/>
        <family val="2"/>
        <scheme val="minor"/>
      </font>
      <fill>
        <patternFill patternType="solid">
          <fgColor indexed="9"/>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9" formatCode="0.0%"/>
      <fill>
        <patternFill patternType="solid">
          <fgColor indexed="64"/>
          <bgColor theme="0"/>
        </patternFill>
      </fill>
    </dxf>
    <dxf>
      <font>
        <b val="0"/>
        <i val="0"/>
        <strike val="0"/>
        <condense val="0"/>
        <extend val="0"/>
        <outline val="0"/>
        <shadow val="0"/>
        <u val="none"/>
        <vertAlign val="baseline"/>
        <sz val="12"/>
        <color theme="1"/>
        <name val="Calibri"/>
        <family val="2"/>
        <scheme val="minor"/>
      </font>
      <numFmt numFmtId="169" formatCode="0.0%"/>
      <fill>
        <patternFill patternType="solid">
          <fgColor indexed="64"/>
          <bgColor theme="0"/>
        </patternFill>
      </fill>
    </dxf>
    <dxf>
      <font>
        <b val="0"/>
        <i val="0"/>
        <strike val="0"/>
        <condense val="0"/>
        <extend val="0"/>
        <outline val="0"/>
        <shadow val="0"/>
        <u val="none"/>
        <vertAlign val="baseline"/>
        <sz val="12"/>
        <color theme="1"/>
        <name val="Calibri"/>
        <family val="2"/>
        <scheme val="minor"/>
      </font>
      <numFmt numFmtId="169" formatCode="0.0%"/>
      <fill>
        <patternFill patternType="solid">
          <fgColor indexed="64"/>
          <bgColor theme="0"/>
        </patternFill>
      </fill>
    </dxf>
    <dxf>
      <font>
        <b val="0"/>
        <i val="0"/>
        <strike val="0"/>
        <condense val="0"/>
        <extend val="0"/>
        <outline val="0"/>
        <shadow val="0"/>
        <u val="none"/>
        <vertAlign val="baseline"/>
        <sz val="12"/>
        <color theme="1"/>
        <name val="Calibri"/>
        <family val="2"/>
        <scheme val="minor"/>
      </font>
      <numFmt numFmtId="169" formatCode="0.0%"/>
      <fill>
        <patternFill patternType="solid">
          <fgColor indexed="64"/>
          <bgColor theme="0"/>
        </patternFill>
      </fill>
    </dxf>
    <dxf>
      <font>
        <b val="0"/>
        <i val="0"/>
        <strike val="0"/>
        <condense val="0"/>
        <extend val="0"/>
        <outline val="0"/>
        <shadow val="0"/>
        <u val="none"/>
        <vertAlign val="baseline"/>
        <sz val="12"/>
        <color theme="1"/>
        <name val="Calibri"/>
        <family val="2"/>
        <scheme val="minor"/>
      </font>
      <fill>
        <patternFill patternType="solid">
          <fgColor indexed="64"/>
          <bgColor theme="0"/>
        </patternFill>
      </fill>
      <border diagonalUp="0" diagonalDown="0">
        <left/>
        <right style="thin">
          <color indexed="64"/>
        </right>
        <top/>
        <bottom/>
        <vertical/>
        <horizontal/>
      </border>
    </dxf>
    <dxf>
      <border outline="0">
        <top style="medium">
          <color indexed="64"/>
        </top>
        <bottom style="medium">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0.0%"/>
      <fill>
        <patternFill patternType="solid">
          <fgColor indexed="64"/>
          <bgColor theme="0"/>
        </patternFill>
      </fill>
      <alignment horizontal="left"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theme="1"/>
        <name val="Calibri"/>
        <family val="2"/>
        <scheme val="minor"/>
      </font>
      <numFmt numFmtId="169" formatCode="0.0%"/>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theme="1"/>
        <name val="Calibri"/>
        <family val="2"/>
        <scheme val="minor"/>
      </font>
      <numFmt numFmtId="169" formatCode="0.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0"/>
        </patternFill>
      </fill>
      <alignment horizontal="right" vertical="bottom"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theme="1"/>
        <name val="Calibri"/>
        <family val="2"/>
        <scheme val="minor"/>
      </font>
      <numFmt numFmtId="169" formatCode="0.0%"/>
      <fill>
        <patternFill patternType="solid">
          <fgColor indexed="64"/>
          <bgColor theme="0"/>
        </patternFill>
      </fill>
      <alignment horizontal="left"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theme="1"/>
        <name val="Calibri"/>
        <family val="2"/>
        <scheme val="minor"/>
      </font>
      <numFmt numFmtId="169" formatCode="0.0%"/>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theme="1"/>
        <name val="Calibri"/>
        <family val="2"/>
        <scheme val="minor"/>
      </font>
      <numFmt numFmtId="169" formatCode="0.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0"/>
        </patternFill>
      </fill>
      <alignment horizontal="right" vertical="bottom"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theme="1"/>
        <name val="Calibri"/>
        <family val="2"/>
        <scheme val="minor"/>
      </font>
      <numFmt numFmtId="169" formatCode="0.0%"/>
      <fill>
        <patternFill patternType="solid">
          <fgColor indexed="64"/>
          <bgColor theme="0"/>
        </patternFill>
      </fill>
      <alignment horizontal="left"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theme="1"/>
        <name val="Calibri"/>
        <family val="2"/>
        <scheme val="minor"/>
      </font>
      <numFmt numFmtId="169" formatCode="0.0%"/>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theme="1"/>
        <name val="Calibri"/>
        <family val="2"/>
        <scheme val="minor"/>
      </font>
      <numFmt numFmtId="169" formatCode="0.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0"/>
        </patternFill>
      </fill>
      <alignment horizontal="right" vertical="bottom"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theme="1"/>
        <name val="Calibri"/>
        <family val="2"/>
        <scheme val="minor"/>
      </font>
      <numFmt numFmtId="169" formatCode="0.0%"/>
      <fill>
        <patternFill patternType="solid">
          <fgColor indexed="64"/>
          <bgColor theme="0"/>
        </patternFill>
      </fill>
      <alignment horizontal="left"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theme="1"/>
        <name val="Calibri"/>
        <family val="2"/>
        <scheme val="minor"/>
      </font>
      <numFmt numFmtId="169" formatCode="0.0%"/>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theme="1"/>
        <name val="Calibri"/>
        <family val="2"/>
        <scheme val="minor"/>
      </font>
      <numFmt numFmtId="169" formatCode="0.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0"/>
        </patternFill>
      </fill>
      <alignment horizontal="right" vertical="bottom"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border diagonalUp="0" diagonalDown="0">
        <left/>
        <right style="thin">
          <color indexed="64"/>
        </right>
        <top/>
        <bottom/>
        <vertical/>
        <horizontal/>
      </border>
    </dxf>
    <dxf>
      <font>
        <b/>
        <i val="0"/>
        <strike val="0"/>
        <condense val="0"/>
        <extend val="0"/>
        <outline val="0"/>
        <shadow val="0"/>
        <u val="none"/>
        <vertAlign val="baseline"/>
        <sz val="12"/>
        <color theme="1"/>
        <name val="Calibri"/>
        <family val="2"/>
        <scheme val="minor"/>
      </font>
      <fill>
        <patternFill patternType="solid">
          <fgColor indexed="64"/>
          <bgColor theme="0"/>
        </patternFill>
      </fill>
      <border diagonalUp="0" diagonalDown="0" outline="0">
        <left/>
        <right/>
        <top/>
        <bottom style="medium">
          <color indexed="64"/>
        </bottom>
      </border>
    </dxf>
    <dxf>
      <border outline="0">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Calibri"/>
        <family val="2"/>
        <scheme val="minor"/>
      </font>
      <numFmt numFmtId="164" formatCode="#,##0.0"/>
      <fill>
        <patternFill patternType="solid">
          <fgColor indexed="9"/>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4" formatCode="#,##0.0"/>
      <fill>
        <patternFill patternType="solid">
          <fgColor indexed="9"/>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4" formatCode="#,##0.0"/>
      <fill>
        <patternFill patternType="solid">
          <fgColor indexed="9"/>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4" formatCode="#,##0.0"/>
      <fill>
        <patternFill patternType="solid">
          <fgColor indexed="9"/>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4" formatCode="#,##0.0"/>
      <fill>
        <patternFill patternType="solid">
          <fgColor indexed="9"/>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4" formatCode="#,##0.0"/>
      <fill>
        <patternFill patternType="solid">
          <fgColor indexed="9"/>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4" formatCode="#,##0.0"/>
      <fill>
        <patternFill patternType="solid">
          <fgColor indexed="9"/>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9"/>
          <bgColor theme="0"/>
        </patternFill>
      </fill>
      <alignment horizontal="left" vertical="bottom" textRotation="0" wrapText="1"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2"/>
        <color auto="1"/>
        <name val="Calibri"/>
        <family val="2"/>
        <scheme val="minor"/>
      </font>
      <fill>
        <patternFill patternType="solid">
          <fgColor indexed="9"/>
          <bgColor theme="0"/>
        </patternFill>
      </fill>
      <alignment horizontal="left" vertical="bottom"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auto="1"/>
        <name val="Calibri"/>
        <family val="2"/>
        <scheme val="minor"/>
      </font>
      <fill>
        <patternFill patternType="solid">
          <fgColor indexed="9"/>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4" formatCode="#,##0.0"/>
      <fill>
        <patternFill patternType="solid">
          <fgColor indexed="9"/>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
      <fill>
        <patternFill patternType="solid">
          <fgColor indexed="9"/>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
      <fill>
        <patternFill patternType="solid">
          <fgColor indexed="9"/>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
      <fill>
        <patternFill patternType="solid">
          <fgColor indexed="9"/>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
      <fill>
        <patternFill patternType="solid">
          <fgColor indexed="9"/>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
      <fill>
        <patternFill patternType="solid">
          <fgColor indexed="9"/>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
      <fill>
        <patternFill patternType="solid">
          <fgColor indexed="9"/>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9"/>
          <bgColor theme="0"/>
        </patternFill>
      </fill>
      <alignment horizontal="general" vertical="center" textRotation="0" wrapText="0"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2"/>
        <color auto="1"/>
        <name val="Calibri"/>
        <family val="2"/>
        <scheme val="minor"/>
      </font>
      <fill>
        <patternFill patternType="solid">
          <fgColor indexed="9"/>
          <bgColor theme="0"/>
        </patternFill>
      </fill>
      <alignment horizontal="left" vertical="center"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auto="1"/>
        <name val="Calibri"/>
        <family val="2"/>
        <scheme val="minor"/>
      </font>
      <fill>
        <patternFill patternType="solid">
          <fgColor indexed="9"/>
          <bgColor theme="0"/>
        </patternFill>
      </fill>
      <alignment horizontal="left" vertical="bottom" textRotation="0" wrapText="1" indent="0" justifyLastLine="0" shrinkToFit="0" readingOrder="0"/>
    </dxf>
    <dxf>
      <font>
        <strike val="0"/>
        <outline val="0"/>
        <shadow val="0"/>
        <u val="none"/>
        <vertAlign val="baseline"/>
        <sz val="12"/>
        <color auto="1"/>
        <name val="Calibri"/>
        <family val="2"/>
        <scheme val="minor"/>
      </font>
      <fill>
        <patternFill>
          <bgColor theme="0"/>
        </patternFill>
      </fill>
      <alignment horizontal="left" vertical="bottom" textRotation="0" wrapText="1" indent="0" justifyLastLine="0" shrinkToFit="0" readingOrder="0"/>
    </dxf>
    <dxf>
      <font>
        <strike val="0"/>
        <outline val="0"/>
        <shadow val="0"/>
        <u val="none"/>
        <vertAlign val="baseline"/>
        <sz val="12"/>
        <color auto="1"/>
        <name val="Calibri"/>
        <family val="2"/>
        <scheme val="minor"/>
      </font>
      <fill>
        <patternFill>
          <bgColor theme="0"/>
        </patternFill>
      </fill>
      <alignment horizontal="left" vertical="bottom" textRotation="0" wrapText="1" indent="0" justifyLastLine="0" shrinkToFit="0" readingOrder="0"/>
    </dxf>
    <dxf>
      <font>
        <strike val="0"/>
        <outline val="0"/>
        <shadow val="0"/>
        <u val="none"/>
        <vertAlign val="baseline"/>
        <sz val="12"/>
        <color auto="1"/>
        <name val="Calibri"/>
        <family val="2"/>
        <scheme val="minor"/>
      </font>
      <fill>
        <patternFill>
          <bgColor theme="0"/>
        </patternFill>
      </fill>
      <alignment horizontal="left" vertical="bottom" textRotation="0" wrapText="1" indent="0" justifyLastLine="0" shrinkToFit="0" readingOrder="0"/>
    </dxf>
    <dxf>
      <font>
        <strike val="0"/>
        <outline val="0"/>
        <shadow val="0"/>
        <u val="none"/>
        <vertAlign val="baseline"/>
        <sz val="12"/>
        <color auto="1"/>
        <name val="Calibri"/>
        <family val="2"/>
        <scheme val="minor"/>
      </font>
      <fill>
        <patternFill>
          <bgColor theme="0"/>
        </patternFill>
      </fill>
      <alignment horizontal="left" vertical="bottom" textRotation="0" wrapText="1" indent="0" justifyLastLine="0" shrinkToFit="0" readingOrder="0"/>
    </dxf>
    <dxf>
      <font>
        <strike val="0"/>
        <outline val="0"/>
        <shadow val="0"/>
        <u val="none"/>
        <vertAlign val="baseline"/>
        <sz val="12"/>
        <color auto="1"/>
        <name val="Calibri"/>
        <family val="2"/>
        <scheme val="minor"/>
      </font>
      <fill>
        <patternFill>
          <bgColor theme="0"/>
        </patternFill>
      </fill>
      <alignment horizontal="left" vertical="bottom" textRotation="0" wrapText="1" indent="0" justifyLastLine="0" shrinkToFit="0" readingOrder="0"/>
    </dxf>
    <dxf>
      <font>
        <strike val="0"/>
        <outline val="0"/>
        <shadow val="0"/>
        <u val="none"/>
        <vertAlign val="baseline"/>
        <sz val="12"/>
        <color auto="1"/>
        <name val="Calibri"/>
        <family val="2"/>
        <scheme val="minor"/>
      </font>
      <fill>
        <patternFill>
          <bgColor theme="0"/>
        </patternFill>
      </fill>
      <alignment horizontal="left" vertical="bottom" textRotation="0" wrapText="1" indent="0" justifyLastLine="0" shrinkToFit="0" readingOrder="0"/>
    </dxf>
    <dxf>
      <font>
        <strike val="0"/>
        <outline val="0"/>
        <shadow val="0"/>
        <u val="none"/>
        <vertAlign val="baseline"/>
        <sz val="12"/>
        <color auto="1"/>
        <name val="Calibri"/>
        <family val="2"/>
        <scheme val="minor"/>
      </font>
      <fill>
        <patternFill>
          <bgColor theme="0"/>
        </patternFill>
      </fill>
      <alignment horizontal="left" vertical="bottom" textRotation="0" wrapText="1" indent="0" justifyLastLine="0" shrinkToFit="0" readingOrder="0"/>
    </dxf>
    <dxf>
      <font>
        <strike val="0"/>
        <outline val="0"/>
        <shadow val="0"/>
        <u val="none"/>
        <vertAlign val="baseline"/>
        <sz val="12"/>
        <color auto="1"/>
        <name val="Calibri"/>
        <family val="2"/>
        <scheme val="minor"/>
      </font>
      <fill>
        <patternFill>
          <bgColor theme="0"/>
        </patternFill>
      </fill>
      <alignment horizontal="left" vertical="bottom" textRotation="0" wrapText="1" indent="0" justifyLastLine="0" shrinkToFit="0" readingOrder="0"/>
    </dxf>
    <dxf>
      <border outline="0">
        <top style="medium">
          <color theme="1"/>
        </top>
        <bottom style="medium">
          <color theme="1"/>
        </bottom>
      </border>
    </dxf>
    <dxf>
      <font>
        <strike val="0"/>
        <outline val="0"/>
        <shadow val="0"/>
        <u val="none"/>
        <vertAlign val="baseline"/>
        <sz val="12"/>
        <color auto="1"/>
        <name val="Calibri"/>
        <family val="2"/>
        <scheme val="minor"/>
      </font>
      <fill>
        <patternFill>
          <bgColor theme="0"/>
        </patternFill>
      </fill>
      <alignment horizontal="left" vertical="bottom"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auto="1"/>
        <name val="Calibri"/>
        <family val="2"/>
        <scheme val="minor"/>
      </font>
      <fill>
        <patternFill patternType="solid">
          <fgColor indexed="9"/>
          <bgColor theme="0"/>
        </patternFill>
      </fill>
      <alignment horizontal="left" vertical="bottom" textRotation="0" wrapText="1" indent="0" justifyLastLine="0" shrinkToFit="0" readingOrder="0"/>
    </dxf>
    <dxf>
      <font>
        <strike val="0"/>
        <outline val="0"/>
        <shadow val="0"/>
        <u val="none"/>
        <vertAlign val="baseline"/>
        <sz val="12"/>
        <color auto="1"/>
        <name val="Calibri"/>
        <family val="2"/>
        <scheme val="minor"/>
      </font>
      <fill>
        <patternFill>
          <bgColor theme="0"/>
        </patternFill>
      </fill>
      <alignment horizontal="left" vertical="bottom" textRotation="0" wrapText="1" indent="0" justifyLastLine="0" shrinkToFit="0" readingOrder="0"/>
    </dxf>
    <dxf>
      <font>
        <strike val="0"/>
        <outline val="0"/>
        <shadow val="0"/>
        <u val="none"/>
        <vertAlign val="baseline"/>
        <sz val="12"/>
        <color auto="1"/>
        <name val="Calibri"/>
        <family val="2"/>
        <scheme val="minor"/>
      </font>
      <fill>
        <patternFill>
          <bgColor theme="0"/>
        </patternFill>
      </fill>
      <alignment horizontal="left" vertical="bottom" textRotation="0" wrapText="1" indent="0" justifyLastLine="0" shrinkToFit="0" readingOrder="0"/>
    </dxf>
    <dxf>
      <font>
        <strike val="0"/>
        <outline val="0"/>
        <shadow val="0"/>
        <u val="none"/>
        <vertAlign val="baseline"/>
        <sz val="12"/>
        <color auto="1"/>
        <name val="Calibri"/>
        <family val="2"/>
        <scheme val="minor"/>
      </font>
      <fill>
        <patternFill>
          <bgColor theme="0"/>
        </patternFill>
      </fill>
      <alignment horizontal="left" vertical="bottom" textRotation="0" wrapText="1" indent="0" justifyLastLine="0" shrinkToFit="0" readingOrder="0"/>
    </dxf>
    <dxf>
      <font>
        <strike val="0"/>
        <outline val="0"/>
        <shadow val="0"/>
        <u val="none"/>
        <vertAlign val="baseline"/>
        <sz val="12"/>
        <color auto="1"/>
        <name val="Calibri"/>
        <family val="2"/>
        <scheme val="minor"/>
      </font>
      <fill>
        <patternFill>
          <bgColor theme="0"/>
        </patternFill>
      </fill>
      <alignment horizontal="left" vertical="bottom" textRotation="0" wrapText="1" indent="0" justifyLastLine="0" shrinkToFit="0" readingOrder="0"/>
    </dxf>
    <dxf>
      <font>
        <strike val="0"/>
        <outline val="0"/>
        <shadow val="0"/>
        <u val="none"/>
        <vertAlign val="baseline"/>
        <sz val="12"/>
        <color auto="1"/>
        <name val="Calibri"/>
        <family val="2"/>
        <scheme val="minor"/>
      </font>
      <fill>
        <patternFill>
          <bgColor theme="0"/>
        </patternFill>
      </fill>
      <alignment horizontal="left" vertical="bottom" textRotation="0" wrapText="1" indent="0" justifyLastLine="0" shrinkToFit="0" readingOrder="0"/>
    </dxf>
    <dxf>
      <font>
        <strike val="0"/>
        <outline val="0"/>
        <shadow val="0"/>
        <u val="none"/>
        <vertAlign val="baseline"/>
        <sz val="12"/>
        <color auto="1"/>
        <name val="Calibri"/>
        <family val="2"/>
        <scheme val="minor"/>
      </font>
      <fill>
        <patternFill>
          <bgColor theme="0"/>
        </patternFill>
      </fill>
      <alignment horizontal="left" vertical="bottom" textRotation="0" wrapText="1" indent="0" justifyLastLine="0" shrinkToFit="0" readingOrder="0"/>
    </dxf>
    <dxf>
      <font>
        <strike val="0"/>
        <outline val="0"/>
        <shadow val="0"/>
        <u val="none"/>
        <vertAlign val="baseline"/>
        <sz val="12"/>
        <color auto="1"/>
        <name val="Calibri"/>
        <family val="2"/>
        <scheme val="minor"/>
      </font>
      <fill>
        <patternFill>
          <bgColor theme="0"/>
        </patternFill>
      </fill>
      <alignment horizontal="left" vertical="bottom" textRotation="0" wrapText="1" indent="0" justifyLastLine="0" shrinkToFit="0" readingOrder="0"/>
    </dxf>
    <dxf>
      <font>
        <strike val="0"/>
        <outline val="0"/>
        <shadow val="0"/>
        <u val="none"/>
        <vertAlign val="baseline"/>
        <sz val="12"/>
        <color auto="1"/>
        <name val="Calibri"/>
        <family val="2"/>
        <scheme val="minor"/>
      </font>
      <fill>
        <patternFill>
          <bgColor theme="0"/>
        </patternFill>
      </fill>
      <alignment horizontal="left" vertical="bottom" textRotation="0" wrapText="1" indent="0" justifyLastLine="0" shrinkToFit="0" readingOrder="0"/>
    </dxf>
    <dxf>
      <border outline="0">
        <top style="medium">
          <color theme="1"/>
        </top>
        <bottom style="medium">
          <color theme="1"/>
        </bottom>
      </border>
    </dxf>
    <dxf>
      <font>
        <strike val="0"/>
        <outline val="0"/>
        <shadow val="0"/>
        <u val="none"/>
        <vertAlign val="baseline"/>
        <sz val="12"/>
        <color auto="1"/>
        <name val="Calibri"/>
        <family val="2"/>
        <scheme val="minor"/>
      </font>
      <fill>
        <patternFill>
          <bgColor theme="0"/>
        </patternFill>
      </fill>
      <alignment horizontal="left" vertical="bottom"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auto="1"/>
        <name val="Calibri"/>
        <family val="2"/>
        <scheme val="minor"/>
      </font>
      <fill>
        <patternFill patternType="solid">
          <fgColor indexed="9"/>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0_)"/>
      <fill>
        <patternFill patternType="solid">
          <fgColor indexed="9"/>
          <bgColor theme="0"/>
        </patternFill>
      </fill>
      <alignment horizontal="left" vertical="bottom" textRotation="0" wrapText="0" indent="0" justifyLastLine="0" shrinkToFit="0" readingOrder="0"/>
    </dxf>
    <dxf>
      <border outline="0">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2"/>
        <color auto="1"/>
        <name val="Calibri"/>
        <family val="2"/>
        <scheme val="minor"/>
      </font>
      <fill>
        <patternFill patternType="solid">
          <fgColor indexed="9"/>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0_)"/>
      <fill>
        <patternFill patternType="solid">
          <fgColor indexed="9"/>
          <bgColor theme="0"/>
        </patternFill>
      </fill>
      <alignment horizontal="left" vertical="bottom" textRotation="0" wrapText="0" indent="0" justifyLastLine="0" shrinkToFit="0" readingOrder="0"/>
    </dxf>
    <dxf>
      <border outline="0">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2"/>
        <color auto="1"/>
        <name val="Calibri"/>
        <family val="2"/>
        <scheme val="minor"/>
      </font>
      <fill>
        <patternFill patternType="solid">
          <fgColor indexed="9"/>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4" formatCode="#,##0.0"/>
      <fill>
        <patternFill patternType="solid">
          <fgColor indexed="9"/>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
      <fill>
        <patternFill patternType="solid">
          <fgColor indexed="9"/>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
      <fill>
        <patternFill patternType="solid">
          <fgColor indexed="9"/>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
      <fill>
        <patternFill patternType="solid">
          <fgColor indexed="9"/>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0_)"/>
      <fill>
        <patternFill patternType="solid">
          <fgColor indexed="9"/>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0_)"/>
      <fill>
        <patternFill patternType="solid">
          <fgColor indexed="9"/>
          <bgColor theme="0"/>
        </patternFill>
      </fill>
      <alignment horizontal="left" vertical="bottom" textRotation="0" wrapText="0"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2"/>
        <color auto="1"/>
        <name val="Calibri"/>
        <family val="2"/>
        <scheme val="minor"/>
      </font>
      <fill>
        <patternFill patternType="solid">
          <fgColor indexed="9"/>
          <bgColor theme="0"/>
        </patternFill>
      </fill>
      <alignment horizontal="left"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auto="1"/>
        <name val="Calibri"/>
        <family val="2"/>
        <scheme val="minor"/>
      </font>
      <fill>
        <patternFill patternType="solid">
          <fgColor indexed="9"/>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0_)"/>
      <fill>
        <patternFill patternType="solid">
          <fgColor indexed="9"/>
          <bgColor theme="0"/>
        </patternFill>
      </fill>
      <alignment horizontal="left" vertical="bottom" textRotation="0" wrapText="0" indent="0" justifyLastLine="0" shrinkToFit="0" readingOrder="0"/>
    </dxf>
    <dxf>
      <border outline="0">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2"/>
        <color auto="1"/>
        <name val="Calibri"/>
        <family val="2"/>
        <scheme val="minor"/>
      </font>
      <fill>
        <patternFill patternType="solid">
          <fgColor indexed="9"/>
          <bgColor theme="0"/>
        </patternFill>
      </fill>
      <alignment horizontal="left" vertical="bottom" textRotation="0" wrapText="1" indent="0" justifyLastLine="0" shrinkToFit="0" readingOrder="0"/>
    </dxf>
    <dxf>
      <font>
        <b/>
        <i val="0"/>
        <strike val="0"/>
      </font>
      <border diagonalUp="1">
        <top style="thick">
          <color auto="1"/>
        </top>
        <bottom/>
        <diagonal style="thin">
          <color auto="1"/>
        </diagonal>
        <horizontal style="thick">
          <color auto="1"/>
        </horizontal>
      </border>
    </dxf>
  </dxfs>
  <tableStyles count="1" defaultTableStyle="TableStyleMedium2" defaultPivotStyle="PivotStyleLight16">
    <tableStyle name="Table Style 1" pivot="0" count="1" xr9:uid="{B79EA4CA-7284-46EB-A9B7-6DAAF51D535A}">
      <tableStyleElement type="headerRow" dxfId="167"/>
    </tableStyle>
  </tableStyles>
  <colors>
    <mruColors>
      <color rgb="FF80808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146050</xdr:rowOff>
    </xdr:from>
    <xdr:to>
      <xdr:col>0</xdr:col>
      <xdr:colOff>2752725</xdr:colOff>
      <xdr:row>14</xdr:row>
      <xdr:rowOff>57150</xdr:rowOff>
    </xdr:to>
    <xdr:pic>
      <xdr:nvPicPr>
        <xdr:cNvPr id="5" name="Picture 6" descr="Department for Infrastructure Logo">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181350"/>
          <a:ext cx="2752725" cy="1568450"/>
        </a:xfrm>
        <a:prstGeom prst="rect">
          <a:avLst/>
        </a:prstGeom>
        <a:noFill/>
        <a:ln w="9525">
          <a:noFill/>
          <a:miter lim="800000"/>
          <a:headEnd/>
          <a:tailEnd/>
        </a:ln>
      </xdr:spPr>
    </xdr:pic>
    <xdr:clientData/>
  </xdr:twoCellAnchor>
  <xdr:twoCellAnchor>
    <xdr:from>
      <xdr:col>0</xdr:col>
      <xdr:colOff>5448300</xdr:colOff>
      <xdr:row>7</xdr:row>
      <xdr:rowOff>19050</xdr:rowOff>
    </xdr:from>
    <xdr:to>
      <xdr:col>0</xdr:col>
      <xdr:colOff>8126555</xdr:colOff>
      <xdr:row>13</xdr:row>
      <xdr:rowOff>157199</xdr:rowOff>
    </xdr:to>
    <xdr:pic>
      <xdr:nvPicPr>
        <xdr:cNvPr id="6" name="Picture 2" descr="NISRA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48300" y="3364230"/>
          <a:ext cx="2678255" cy="1235429"/>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C055005-C5C3-4C79-B91F-84A4837AA413}" name="road_length_2020" displayName="road_length_2020" ref="A5:F15" totalsRowShown="0" headerRowDxfId="166" headerRowBorderDxfId="165" tableBorderDxfId="164">
  <autoFilter ref="A5:F15" xr:uid="{DC055005-C5C3-4C79-B91F-84A4837AA413}">
    <filterColumn colId="0" hiddenButton="1"/>
    <filterColumn colId="1" hiddenButton="1"/>
    <filterColumn colId="2" hiddenButton="1"/>
    <filterColumn colId="3" hiddenButton="1"/>
    <filterColumn colId="4" hiddenButton="1"/>
    <filterColumn colId="5" hiddenButton="1"/>
  </autoFilter>
  <tableColumns count="6">
    <tableColumn id="1" xr3:uid="{7EC4FE23-8D8E-4041-9B9D-C7E93C380EF0}" name="Road Class [note3]" dataDxfId="163"/>
    <tableColumn id="2" xr3:uid="{B00184FD-F0CE-45DD-A673-A3E5CD071EE9}" name="Carriageway Class"/>
    <tableColumn id="3" xr3:uid="{51DF9871-79B0-46A8-B9F6-91765CD30AB7}" name="Urban Length_x000a_(Carriageway) "/>
    <tableColumn id="4" xr3:uid="{0B193182-47C6-4821-AA09-A4772124B16F}" name="Rural Length_x000a_(Carriageway)"/>
    <tableColumn id="5" xr3:uid="{813B633D-F6F5-408E-B85D-98E8EB3277CA}" name="Total (Carriageway Length) [note4]"/>
    <tableColumn id="6" xr3:uid="{370C1AB8-9448-4318-A6D8-21BD81FF1681}" name="Total Route Length [note5]"/>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178C06F-AF7E-4689-8819-1D7E753B0D96}" name="Deflectograph" displayName="Deflectograph" ref="A4:E8" totalsRowShown="0" headerRowDxfId="68" dataDxfId="66" headerRowBorderDxfId="67" tableBorderDxfId="65">
  <autoFilter ref="A4:E8" xr:uid="{6178C06F-AF7E-4689-8819-1D7E753B0D96}">
    <filterColumn colId="0" hiddenButton="1"/>
    <filterColumn colId="1" hiddenButton="1"/>
    <filterColumn colId="2" hiddenButton="1"/>
    <filterColumn colId="3" hiddenButton="1"/>
    <filterColumn colId="4" hiddenButton="1"/>
  </autoFilter>
  <tableColumns count="5">
    <tableColumn id="1" xr3:uid="{79AB3F65-3AA9-4575-BE34-120F8D3384B7}" name="Year" dataDxfId="64"/>
    <tableColumn id="2" xr3:uid="{E6C492C5-0347-4D13-AB6C-EE55F06306BD}" name="Trunk Road Network" dataDxfId="63"/>
    <tableColumn id="3" xr3:uid="{49C5C374-4F05-45A5-9643-2EE3A64A494F}" name="Non - Trunk A roads" dataDxfId="62"/>
    <tableColumn id="4" xr3:uid="{6F526FA4-2E6A-4BA2-99B2-1AE0A08896A5}" name="Motorway" dataDxfId="61"/>
    <tableColumn id="5" xr3:uid="{E01BE390-22BF-4CC5-A1AD-3F220BB72DBC}" name="Combined TRN and Motorway" dataDxfId="60"/>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D1A12AD-2CD4-45FF-8927-5110A0816B12}" name="Surface_defects_NI" displayName="Surface_defects_NI" ref="A4:E6" totalsRowShown="0" headerRowDxfId="59" dataDxfId="57" headerRowBorderDxfId="58" tableBorderDxfId="56">
  <autoFilter ref="A4:E6" xr:uid="{1D1A12AD-2CD4-45FF-8927-5110A0816B12}">
    <filterColumn colId="0" hiddenButton="1"/>
    <filterColumn colId="1" hiddenButton="1"/>
    <filterColumn colId="2" hiddenButton="1"/>
    <filterColumn colId="3" hiddenButton="1"/>
    <filterColumn colId="4" hiddenButton="1"/>
  </autoFilter>
  <tableColumns count="5">
    <tableColumn id="1" xr3:uid="{86BE4DE5-93A4-4B8F-87D6-67EDAF42C328}" name="Defects" dataDxfId="55"/>
    <tableColumn id="2" xr3:uid="{093776BB-2261-4421-BA5B-54EF17F48B53}" name="2019-20" dataDxfId="54"/>
    <tableColumn id="3" xr3:uid="{7E62F5F6-2A28-4F4A-B4D0-BA63718438AA}" name="2020-21" dataDxfId="53"/>
    <tableColumn id="4" xr3:uid="{5F3FB2BD-2F8C-4712-976D-B247940FC1C5}" name="2021-22" dataDxfId="52"/>
    <tableColumn id="5" xr3:uid="{7F069A5C-CA01-4870-8457-3CD9F5B1F2FD}" name="2022-23" dataDxfId="51"/>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9DFDF97-E1B5-4CCF-89FE-66FD82D1248D}" name="defects_instructed_lgd" displayName="defects_instructed_lgd" ref="A4:E15" totalsRowShown="0" headerRowDxfId="50" dataDxfId="48" headerRowBorderDxfId="49" tableBorderDxfId="47" headerRowCellStyle="Normal 4" dataCellStyle="Comma">
  <autoFilter ref="A4:E15" xr:uid="{C9DFDF97-E1B5-4CCF-89FE-66FD82D1248D}">
    <filterColumn colId="0" hiddenButton="1"/>
    <filterColumn colId="1" hiddenButton="1"/>
    <filterColumn colId="2" hiddenButton="1"/>
    <filterColumn colId="3" hiddenButton="1"/>
    <filterColumn colId="4" hiddenButton="1"/>
  </autoFilter>
  <tableColumns count="5">
    <tableColumn id="1" xr3:uid="{618BBC8F-237B-45BB-A3FC-53980FA668F1}" name="Local Government District" dataDxfId="46" dataCellStyle="Normal 4"/>
    <tableColumn id="2" xr3:uid="{C6D1DE36-9DA8-46E2-B088-4109783CB164}" name="2019-20" dataDxfId="45" dataCellStyle="Comma"/>
    <tableColumn id="3" xr3:uid="{917999A6-8F0F-411D-8F35-8C85A07E17AA}" name="2020-21" dataDxfId="44" dataCellStyle="Comma"/>
    <tableColumn id="4" xr3:uid="{766DE12B-0E4B-4E1D-A595-768DDCDFBCA6}" name="2021-22" dataDxfId="43" dataCellStyle="Comma"/>
    <tableColumn id="5" xr3:uid="{E70DA22D-A6DA-43CF-A29D-B35FE5955E35}" name="2022-23" dataDxfId="42" dataCellStyle="Comma"/>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3341DB2-FCDA-4916-AACD-A9E2392A222F}" name="defects_repaired_lgd" displayName="defects_repaired_lgd" ref="A4:E15" totalsRowShown="0" headerRowDxfId="41" dataDxfId="39" headerRowBorderDxfId="40" tableBorderDxfId="38" headerRowCellStyle="Normal 3" dataCellStyle="Comma">
  <autoFilter ref="A4:E15" xr:uid="{43341DB2-FCDA-4916-AACD-A9E2392A222F}">
    <filterColumn colId="0" hiddenButton="1"/>
    <filterColumn colId="1" hiddenButton="1"/>
    <filterColumn colId="2" hiddenButton="1"/>
    <filterColumn colId="3" hiddenButton="1"/>
    <filterColumn colId="4" hiddenButton="1"/>
  </autoFilter>
  <tableColumns count="5">
    <tableColumn id="1" xr3:uid="{EB34996F-9D9F-4139-A745-354F4B406AAD}" name="Local Government District" dataDxfId="37" dataCellStyle="Normal 3"/>
    <tableColumn id="2" xr3:uid="{02B5E86D-0B87-4573-9870-75558A8F1568}" name="2019-20" dataDxfId="36" dataCellStyle="Comma"/>
    <tableColumn id="3" xr3:uid="{809ECEA8-7B92-40DF-9A3B-E8547598E780}" name="2020-21" dataDxfId="35" dataCellStyle="Comma"/>
    <tableColumn id="4" xr3:uid="{DC6864D2-ECF7-4452-BC6C-D7534D03D156}" name="2021-22" dataDxfId="34" dataCellStyle="Comma"/>
    <tableColumn id="5" xr3:uid="{16636E78-A001-40A9-8FBB-BE2B724A0C6D}" name="2022-23" dataDxfId="33" dataCellStyle="Comma"/>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2D26B10-E7FF-4946-8CFB-17E416FA2376}" name="expenditure" displayName="expenditure" ref="A4:E15" totalsRowShown="0" headerRowDxfId="32" dataDxfId="30" headerRowBorderDxfId="31" tableBorderDxfId="29" dataCellStyle="Normal 2 2">
  <autoFilter ref="A4:E15" xr:uid="{82D26B10-E7FF-4946-8CFB-17E416FA2376}">
    <filterColumn colId="0" hiddenButton="1"/>
    <filterColumn colId="1" hiddenButton="1"/>
    <filterColumn colId="2" hiddenButton="1"/>
    <filterColumn colId="3" hiddenButton="1"/>
    <filterColumn colId="4" hiddenButton="1"/>
  </autoFilter>
  <tableColumns count="5">
    <tableColumn id="1" xr3:uid="{4339C850-749F-41D3-8FB5-DD2F8C7F908F}" name="Description" dataDxfId="28" dataCellStyle="Normal 2 2"/>
    <tableColumn id="2" xr3:uid="{334E96ED-E24C-408D-AAC2-7E7BF5721EBC}" name="2019-20" dataDxfId="27" dataCellStyle="Normal 2 2"/>
    <tableColumn id="3" xr3:uid="{28499E18-1BA1-43EC-9A88-1E2473912C02}" name="2020-21" dataDxfId="26" dataCellStyle="Normal 2 2"/>
    <tableColumn id="4" xr3:uid="{6D1888F3-1B39-4AE9-8E42-01B0BCA87098}" name="2021-22" dataDxfId="25" dataCellStyle="Normal 2 2"/>
    <tableColumn id="5" xr3:uid="{4AB5A107-AD54-4953-B406-66B82747B227}" name="2022-23" dataDxfId="24" dataCellStyle="Normal 2 2"/>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24" displayName="Table24" ref="A5:B13" totalsRowShown="0" headerRowDxfId="23" dataDxfId="21" headerRowBorderDxfId="22" tableBorderDxfId="20">
  <autoFilter ref="A5:B13" xr:uid="{00000000-0009-0000-0100-000018000000}">
    <filterColumn colId="0" hiddenButton="1"/>
    <filterColumn colId="1" hiddenButton="1"/>
  </autoFilter>
  <tableColumns count="2">
    <tableColumn id="1" xr3:uid="{00000000-0010-0000-1500-000001000000}" name="Note " dataDxfId="19"/>
    <tableColumn id="2" xr3:uid="{00000000-0010-0000-1500-000002000000}" name="Description" dataDxfId="18"/>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9000000}" name="Table242932" displayName="Table242932" ref="A27:B33" totalsRowShown="0" headerRowDxfId="17" dataDxfId="15" headerRowBorderDxfId="16" tableBorderDxfId="14">
  <autoFilter ref="A27:B33" xr:uid="{00000000-0009-0000-0100-00001F000000}">
    <filterColumn colId="0" hiddenButton="1"/>
    <filterColumn colId="1" hiddenButton="1"/>
  </autoFilter>
  <tableColumns count="2">
    <tableColumn id="1" xr3:uid="{00000000-0010-0000-1900-000001000000}" name="Term" dataDxfId="13"/>
    <tableColumn id="2" xr3:uid="{00000000-0010-0000-1900-000002000000}" name="Description" dataDxfId="1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A000000}" name="Table24293234" displayName="Table24293234" ref="A37:B41" totalsRowShown="0" headerRowDxfId="11" dataDxfId="9" headerRowBorderDxfId="10" tableBorderDxfId="8">
  <autoFilter ref="A37:B41" xr:uid="{00000000-0009-0000-0100-000021000000}">
    <filterColumn colId="0" hiddenButton="1"/>
    <filterColumn colId="1" hiddenButton="1"/>
  </autoFilter>
  <tableColumns count="2">
    <tableColumn id="1" xr3:uid="{00000000-0010-0000-1A00-000001000000}" name="Term" dataDxfId="7"/>
    <tableColumn id="2" xr3:uid="{00000000-0010-0000-1A00-000002000000}" name="Definition" dataDxfId="6"/>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D91C918-C5D7-4817-A495-FA4BA62A0F7B}" name="Table242932345" displayName="Table242932345" ref="A45:B55" totalsRowShown="0" headerRowDxfId="5" dataDxfId="3" headerRowBorderDxfId="4" tableBorderDxfId="2">
  <autoFilter ref="A45:B55" xr:uid="{DD91C918-C5D7-4817-A495-FA4BA62A0F7B}">
    <filterColumn colId="0" hiddenButton="1"/>
    <filterColumn colId="1" hiddenButton="1"/>
  </autoFilter>
  <tableColumns count="2">
    <tableColumn id="1" xr3:uid="{8BEE3B08-4089-40C9-AB3A-317408862CF4}" name="Term" dataDxfId="1"/>
    <tableColumn id="2" xr3:uid="{D4A325FB-4906-4FDA-BAFD-07F2956D0106}" name="Definition"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27C1AED-6505-40CE-8C81-E61A052A708A}" name="road_length_2021" displayName="road_length_2021" ref="A19:F29" totalsRowShown="0" headerRowDxfId="162" dataDxfId="160" headerRowBorderDxfId="161" tableBorderDxfId="159">
  <autoFilter ref="A19:F29" xr:uid="{B27C1AED-6505-40CE-8C81-E61A052A708A}">
    <filterColumn colId="0" hiddenButton="1"/>
    <filterColumn colId="1" hiddenButton="1"/>
    <filterColumn colId="2" hiddenButton="1"/>
    <filterColumn colId="3" hiddenButton="1"/>
    <filterColumn colId="4" hiddenButton="1"/>
    <filterColumn colId="5" hiddenButton="1"/>
  </autoFilter>
  <tableColumns count="6">
    <tableColumn id="1" xr3:uid="{55170918-AF3F-4874-A7F3-67ABD777F9E2}" name="Road Class [note3]" dataDxfId="158"/>
    <tableColumn id="2" xr3:uid="{E5F2D9B7-C2D1-4DB2-8D4C-AF9AEF2BE46A}" name="Carriageway Class" dataDxfId="157"/>
    <tableColumn id="3" xr3:uid="{F4C9DAFA-06EC-4D75-A495-F52A4C65008C}" name="Urban Length_x000a_(Carriageway) " dataDxfId="156"/>
    <tableColumn id="4" xr3:uid="{65583D43-62A1-48AE-9F0F-0B04AE18D0C0}" name="Rural Length_x000a_(Carriageway)" dataDxfId="155"/>
    <tableColumn id="5" xr3:uid="{9185D7BA-B1E8-4357-926B-F14149596920}" name="Total (Carriageway Length) [note4]" dataDxfId="154"/>
    <tableColumn id="6" xr3:uid="{E0EF505A-68F4-423D-9918-4AF669881CDF}" name="Total Route Length [note5]" dataDxfId="153"/>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901D9CB-B969-40EC-97B3-7FA78DAC7DE5}" name="road_length_2022" displayName="road_length_2022" ref="A33:F43" totalsRowShown="0" headerRowDxfId="152" headerRowBorderDxfId="151" tableBorderDxfId="150">
  <autoFilter ref="A33:F43" xr:uid="{6901D9CB-B969-40EC-97B3-7FA78DAC7DE5}">
    <filterColumn colId="0" hiddenButton="1"/>
    <filterColumn colId="1" hiddenButton="1"/>
    <filterColumn colId="2" hiddenButton="1"/>
    <filterColumn colId="3" hiddenButton="1"/>
    <filterColumn colId="4" hiddenButton="1"/>
    <filterColumn colId="5" hiddenButton="1"/>
  </autoFilter>
  <tableColumns count="6">
    <tableColumn id="1" xr3:uid="{8FDA31D2-CAD4-4DFE-88E4-520F68079559}" name="Road Class [note3]" dataDxfId="149"/>
    <tableColumn id="2" xr3:uid="{D3A59C21-EBB2-4C8C-8E95-5FC88881B3C8}" name="Carriageway Class"/>
    <tableColumn id="3" xr3:uid="{3188D5A4-0659-49BF-A9A3-E2ADDB33C53C}" name="Urban Length_x000a_(Carriageway) "/>
    <tableColumn id="4" xr3:uid="{14BDCDE0-A188-4BA4-AD34-07AF63DE8BA9}" name="Rural Length_x000a_(Carriageway)"/>
    <tableColumn id="5" xr3:uid="{CB2F27D8-17B3-4387-8D7C-264C19C702F8}" name="Total (Carriageway Length) [note4]"/>
    <tableColumn id="6" xr3:uid="{4A147F49-AA71-4012-AAAC-3364E59D37D6}" name="Total Route Length [note5]"/>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6C49B7C-6C33-4912-8A1C-B0728ACB18C4}" name="road_length_2023" displayName="road_length_2023" ref="A47:F57" totalsRowShown="0" headerRowDxfId="148" headerRowBorderDxfId="147" tableBorderDxfId="146">
  <autoFilter ref="A47:F57" xr:uid="{16C49B7C-6C33-4912-8A1C-B0728ACB18C4}">
    <filterColumn colId="0" hiddenButton="1"/>
    <filterColumn colId="1" hiddenButton="1"/>
    <filterColumn colId="2" hiddenButton="1"/>
    <filterColumn colId="3" hiddenButton="1"/>
    <filterColumn colId="4" hiddenButton="1"/>
    <filterColumn colId="5" hiddenButton="1"/>
  </autoFilter>
  <tableColumns count="6">
    <tableColumn id="1" xr3:uid="{63172E15-0A58-4A76-BFA1-2C97E583F4D0}" name="Road Class [note3]" dataDxfId="145"/>
    <tableColumn id="2" xr3:uid="{9D8E7078-7301-4F4D-AC4C-4FF18F0AEDD0}" name="Carriageway Class"/>
    <tableColumn id="3" xr3:uid="{737B3B3C-6E9E-4072-B4CE-B138DC505C1A}" name="Urban Length_x000a_(Carriageway) "/>
    <tableColumn id="4" xr3:uid="{7108A38B-9B41-4C40-BFA5-F20A4A0783C4}" name="Rural Length_x000a_(Carriageway)"/>
    <tableColumn id="5" xr3:uid="{53B19767-8D02-4923-BEB8-264DCAD40E4B}" name="Total (Carriageway Length) [note4]"/>
    <tableColumn id="6" xr3:uid="{0A3ADEDA-5B4C-44D6-930B-FD75AC9554D4}" name="Total Route Length [note5]"/>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E8BF56-914F-4EF5-BB65-C22372F4B5FC}" name="lgd_length_2022" displayName="lgd_length_2022" ref="A45:H61" totalsRowShown="0" headerRowDxfId="144" dataDxfId="142" headerRowBorderDxfId="143" tableBorderDxfId="141">
  <tableColumns count="8">
    <tableColumn id="1" xr3:uid="{CB03FF26-ACD2-47C7-87BB-46E8B7410479}" name="Local Government District/ DfI Roads division" dataDxfId="140"/>
    <tableColumn id="2" xr3:uid="{E9E4C6A0-5D93-4235-8014-8E8D3119F0C4}" name="Motorway [note 4]" dataDxfId="139"/>
    <tableColumn id="3" xr3:uid="{95130B36-2D48-48CF-9473-239169689FB7}" name="A Roads (Dual Carriageway)" dataDxfId="138"/>
    <tableColumn id="4" xr3:uid="{9F990296-33F4-433C-ABE2-4541CD1AA016}" name=" A Roads (Single Carriageway)" dataDxfId="137"/>
    <tableColumn id="5" xr3:uid="{7BA48E30-E2F2-4722-81A4-F1EA1C2D90EE}" name="B Roads" dataDxfId="136"/>
    <tableColumn id="6" xr3:uid="{C41A93F2-5361-4552-BBCB-812E0C0B7CA2}" name="C Roads" dataDxfId="135"/>
    <tableColumn id="7" xr3:uid="{8608F587-CFCC-4803-97C7-00D51A7E54EA}" name="Unclassified" dataDxfId="134"/>
    <tableColumn id="8" xr3:uid="{428AB41B-7E6A-4281-B0DD-49BE988AC9F8}" name="All road types [note5], [note6], [note7]" dataDxfId="133"/>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861C4A-9B19-4DDB-832C-470A5F65DCCC}" name="lgd_length_2023" displayName="lgd_length_2023" ref="A65:H81" totalsRowShown="0" headerRowDxfId="132" dataDxfId="130" headerRowBorderDxfId="131" tableBorderDxfId="129">
  <tableColumns count="8">
    <tableColumn id="1" xr3:uid="{F7F67619-E6D0-4A93-AD0C-ADDDBB507640}" name="Local Government District/ DfI Roads division" dataDxfId="128"/>
    <tableColumn id="2" xr3:uid="{64EECFDB-CC83-4BA4-8CF4-2DA16AE3EC21}" name="Motorway [note 4]" dataDxfId="127"/>
    <tableColumn id="3" xr3:uid="{300DFCF0-89C9-4A10-A56D-A5645F8248E9}" name="A Roads (Dual Carriageway)" dataDxfId="126"/>
    <tableColumn id="4" xr3:uid="{0C8CFD6D-6729-47FE-A15B-31A32300E87F}" name=" A Roads (Single Carriageway)" dataDxfId="125"/>
    <tableColumn id="5" xr3:uid="{CB5ECE32-99DB-47C3-B8D5-29611FD15D6A}" name="B Roads" dataDxfId="124"/>
    <tableColumn id="6" xr3:uid="{347D3511-296D-4AB6-9473-E05A0A59A2A3}" name="C Roads" dataDxfId="123"/>
    <tableColumn id="7" xr3:uid="{230E3F2D-B957-4954-92F0-CE3998954D70}" name="Unclassified" dataDxfId="122"/>
    <tableColumn id="8" xr3:uid="{B64A70AC-5705-4904-AD5C-F77070F61AAA}" name="All road types [note5], [note6], [note7]" dataDxfId="12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46A11CE-596E-4E8F-8C24-F17532B71892}" name="lgd_length_2020" displayName="lgd_length_2020" ref="A5:H21" totalsRowShown="0" headerRowDxfId="120" dataDxfId="118" headerRowBorderDxfId="119" tableBorderDxfId="117">
  <autoFilter ref="A5:H21" xr:uid="{A46A11CE-596E-4E8F-8C24-F17532B7189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113AFC1-2BB3-4D5E-9F67-9F45ACFBDF00}" name="Local Government District/ DfI Roads division" dataDxfId="116"/>
    <tableColumn id="2" xr3:uid="{FD919EE4-C8D1-4CC7-B3BC-F18F846ACB6E}" name="Motorway [note 4]" dataDxfId="115"/>
    <tableColumn id="3" xr3:uid="{A7DF9F05-819C-4D0E-8F27-B853BA88C81E}" name="A Roads (Dual Carriageway)" dataDxfId="114"/>
    <tableColumn id="4" xr3:uid="{B6B521F6-41A5-4F20-8460-88FCD117EA0C}" name=" A Roads (Single Carriageway)" dataDxfId="113"/>
    <tableColumn id="5" xr3:uid="{70D987AD-3F7C-4DC6-AD01-50950933E783}" name="B Roads" dataDxfId="112"/>
    <tableColumn id="6" xr3:uid="{98BB3B01-7302-41C0-B768-15709DAF6274}" name="C Roads" dataDxfId="111"/>
    <tableColumn id="7" xr3:uid="{467F1090-1D80-4F82-8A97-37F22843C638}" name="Unclassified" dataDxfId="110"/>
    <tableColumn id="8" xr3:uid="{D301C7AA-1CED-46B8-BD47-07402CC720A2}" name="All road types [note5], [note6], [note7]" dataDxfId="109"/>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F4E6E4D-CD4F-4325-BECE-CFD2BB72942A}" name="lgd_length_2021" displayName="lgd_length_2021" ref="A25:H41" totalsRowShown="0" headerRowDxfId="108" dataDxfId="106" headerRowBorderDxfId="107" tableBorderDxfId="105">
  <autoFilter ref="A25:H41" xr:uid="{8F4E6E4D-CD4F-4325-BECE-CFD2BB72942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98FE41C-333B-473E-819E-D3A7D9695C71}" name="Local Government District/ DfI Roads division" dataDxfId="104"/>
    <tableColumn id="2" xr3:uid="{7934BAAE-0F09-45B0-A50A-E7754980F771}" name="Motorway [note 4]" dataDxfId="103"/>
    <tableColumn id="3" xr3:uid="{193A73D9-5D9A-4314-869E-153A07A0ED93}" name="A Roads (Dual Carriageway)" dataDxfId="102"/>
    <tableColumn id="4" xr3:uid="{E98FACEF-F0FB-4859-AAAC-9182DEC93E92}" name=" A Roads (Single Carriageway)" dataDxfId="101"/>
    <tableColumn id="5" xr3:uid="{9DABE1F3-FFE0-45C5-9725-C9CB520F9616}" name="B Roads" dataDxfId="100"/>
    <tableColumn id="6" xr3:uid="{646AC57E-A0FB-4780-8F6F-4704EC0FC873}" name="C Roads" dataDxfId="99"/>
    <tableColumn id="7" xr3:uid="{AC6EE9F0-1340-41D1-A839-47A0D105A0BA}" name="Unclassified" dataDxfId="98"/>
    <tableColumn id="8" xr3:uid="{DE516411-58A8-40C4-A163-D1212FD2085E}" name="All road types [note5], [note6], [note7]" dataDxfId="97"/>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94356AB-0CC4-4F17-9971-0C179CE10D44}" name="SCANNER" displayName="SCANNER" ref="A4:M7" headerRowCount="0" totalsRowShown="0" headerRowBorderDxfId="96" tableBorderDxfId="95">
  <tableColumns count="13">
    <tableColumn id="1" xr3:uid="{4C9BD8ED-0FB1-49F9-BA1A-5179D436C2D6}" name="Condition" headerRowDxfId="94" dataDxfId="93"/>
    <tableColumn id="2" xr3:uid="{4FEE54B2-D595-441B-9D2A-FA21D07C393E}" name="A" headerRowDxfId="92" dataDxfId="91"/>
    <tableColumn id="3" xr3:uid="{366763F2-DB89-4457-8C11-D6B65D704CA5}" name="B" headerRowDxfId="90" dataDxfId="89"/>
    <tableColumn id="4" xr3:uid="{22845E75-9C7B-4486-A43F-AE8F23C7DDFD}" name="C" headerRowDxfId="88" dataDxfId="87"/>
    <tableColumn id="5" xr3:uid="{7E0C6599-EA3C-4C97-BB39-E664BF520D14}" name="A2" headerRowDxfId="86" dataDxfId="85"/>
    <tableColumn id="6" xr3:uid="{89E7AC1E-280B-418B-A37C-A4D13E5C9609}" name="B3" headerRowDxfId="84" dataDxfId="83"/>
    <tableColumn id="7" xr3:uid="{D549C162-4291-4FC8-BE57-836EE1E29A8E}" name="C4" headerRowDxfId="82" dataDxfId="81"/>
    <tableColumn id="8" xr3:uid="{F3285876-A1E2-4102-8BF6-90BF4E7B009B}" name="A5" headerRowDxfId="80" dataDxfId="79"/>
    <tableColumn id="9" xr3:uid="{997DA01F-3920-4260-9E29-94BE83CA2970}" name="B6" headerRowDxfId="78" dataDxfId="77"/>
    <tableColumn id="10" xr3:uid="{191BE748-5E54-483A-AB48-A2E8EE8BD3A8}" name="C7" headerRowDxfId="76" dataDxfId="75"/>
    <tableColumn id="11" xr3:uid="{964EB426-1CD6-4F13-B00F-63DAD4EFB1E4}" name="A8" headerRowDxfId="74" dataDxfId="73"/>
    <tableColumn id="12" xr3:uid="{40FAB3CB-FCCE-401B-8B46-925F50F48E4F}" name="B9" headerRowDxfId="72" dataDxfId="71"/>
    <tableColumn id="13" xr3:uid="{4C5D77DA-E141-4D66-BD91-F433B2B00F22}" name="C10" headerRowDxfId="70" dataDxfId="69"/>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9.bin"/><Relationship Id="rId5" Type="http://schemas.openxmlformats.org/officeDocument/2006/relationships/table" Target="../tables/table18.xml"/><Relationship Id="rId4" Type="http://schemas.openxmlformats.org/officeDocument/2006/relationships/table" Target="../tables/table17.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Northern%20Ireland%20Road%20Network%20and%20Condition%20Statistics%202022-23%20|%20Department%20for%20Infrastructure%20(infrastructure-ni.gov.uk)"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Northern%20Ireland%20Road%20Network%20and%20Condition%20Statistics%202022-23%20|%20Department%20for%20Infrastructure%20(infrastructure-ni.gov.uk)" TargetMode="External"/><Relationship Id="rId1" Type="http://schemas.openxmlformats.org/officeDocument/2006/relationships/hyperlink" Target="Northern%20Ireland%20Road%20Network%20and%20Condition%20Statistics%202022-23%20|%20Department%20for%20Infrastructure%20(infrastructure-ni.gov.uk)"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5.bin"/><Relationship Id="rId5" Type="http://schemas.openxmlformats.org/officeDocument/2006/relationships/table" Target="../tables/table8.xml"/><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15"/>
  <sheetViews>
    <sheetView tabSelected="1" workbookViewId="0"/>
  </sheetViews>
  <sheetFormatPr defaultColWidth="9.1796875" defaultRowHeight="14.5"/>
  <cols>
    <col min="1" max="1" width="124.54296875" style="14" customWidth="1"/>
    <col min="2" max="16384" width="9.1796875" style="14"/>
  </cols>
  <sheetData>
    <row r="1" spans="1:4" s="17" customFormat="1" ht="123">
      <c r="A1" s="20" t="s">
        <v>34</v>
      </c>
      <c r="B1" s="15"/>
      <c r="C1" s="16"/>
      <c r="D1" s="16"/>
    </row>
    <row r="2" spans="1:4" s="17" customFormat="1">
      <c r="A2" s="18"/>
    </row>
    <row r="3" spans="1:4" s="17" customFormat="1"/>
    <row r="4" spans="1:4" s="17" customFormat="1">
      <c r="A4" s="19"/>
    </row>
    <row r="5" spans="1:4" s="17" customFormat="1">
      <c r="A5" s="19"/>
    </row>
    <row r="6" spans="1:4" s="17" customFormat="1">
      <c r="A6" s="18"/>
    </row>
    <row r="7" spans="1:4" s="17" customFormat="1">
      <c r="A7" s="18"/>
    </row>
    <row r="8" spans="1:4" s="17" customFormat="1">
      <c r="A8" s="18"/>
    </row>
    <row r="9" spans="1:4" s="17" customFormat="1">
      <c r="A9" s="18"/>
    </row>
    <row r="10" spans="1:4" s="17" customFormat="1">
      <c r="A10" s="18"/>
    </row>
    <row r="11" spans="1:4" s="17" customFormat="1">
      <c r="A11" s="18"/>
    </row>
    <row r="12" spans="1:4" s="17" customFormat="1">
      <c r="A12" s="18"/>
    </row>
    <row r="13" spans="1:4" s="17" customFormat="1">
      <c r="A13" s="18"/>
    </row>
    <row r="14" spans="1:4" s="17" customFormat="1">
      <c r="A14" s="18"/>
    </row>
    <row r="15" spans="1:4" s="17" customFormat="1">
      <c r="A15" s="18"/>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I15"/>
  <sheetViews>
    <sheetView workbookViewId="0"/>
  </sheetViews>
  <sheetFormatPr defaultColWidth="8.81640625" defaultRowHeight="14.5"/>
  <cols>
    <col min="1" max="1" width="36.453125" style="1" customWidth="1"/>
    <col min="2" max="4" width="12.54296875" style="1" customWidth="1"/>
    <col min="5" max="6" width="11.1796875" style="1" customWidth="1"/>
    <col min="7" max="16384" width="8.81640625" style="1"/>
  </cols>
  <sheetData>
    <row r="1" spans="1:9" s="9" customFormat="1" ht="15.5">
      <c r="A1" s="38" t="s">
        <v>170</v>
      </c>
      <c r="B1" s="37"/>
      <c r="C1" s="37"/>
      <c r="D1" s="37"/>
      <c r="E1" s="37"/>
      <c r="F1" s="10"/>
    </row>
    <row r="2" spans="1:9" s="9" customFormat="1" ht="18" customHeight="1">
      <c r="A2" s="60" t="s">
        <v>27</v>
      </c>
      <c r="B2" s="10"/>
      <c r="D2" s="12"/>
      <c r="E2" s="10"/>
      <c r="F2" s="10"/>
    </row>
    <row r="3" spans="1:9" s="9" customFormat="1" ht="15.5">
      <c r="A3" s="197"/>
      <c r="B3" s="198"/>
      <c r="C3" s="59"/>
      <c r="D3" s="199"/>
      <c r="E3" s="59"/>
      <c r="F3" s="59"/>
    </row>
    <row r="4" spans="1:9" s="9" customFormat="1" ht="16" thickBot="1">
      <c r="A4" s="133" t="s">
        <v>109</v>
      </c>
      <c r="B4" s="134" t="s">
        <v>0</v>
      </c>
      <c r="C4" s="134" t="s">
        <v>19</v>
      </c>
      <c r="D4" s="134" t="s">
        <v>31</v>
      </c>
      <c r="E4" s="134" t="s">
        <v>33</v>
      </c>
      <c r="F4" s="130"/>
    </row>
    <row r="5" spans="1:9" s="9" customFormat="1" ht="15.5">
      <c r="A5" s="132" t="s">
        <v>67</v>
      </c>
      <c r="B5" s="135">
        <v>4505</v>
      </c>
      <c r="C5" s="135">
        <v>5265</v>
      </c>
      <c r="D5" s="135">
        <v>5390</v>
      </c>
      <c r="E5" s="135">
        <v>4940</v>
      </c>
      <c r="F5" s="130"/>
    </row>
    <row r="6" spans="1:9" s="9" customFormat="1" ht="15.5">
      <c r="A6" s="132" t="s">
        <v>63</v>
      </c>
      <c r="B6" s="135">
        <v>4237</v>
      </c>
      <c r="C6" s="135">
        <v>3636</v>
      </c>
      <c r="D6" s="135">
        <v>4165</v>
      </c>
      <c r="E6" s="135">
        <v>4000</v>
      </c>
      <c r="F6" s="10"/>
    </row>
    <row r="7" spans="1:9" s="8" customFormat="1" ht="15.5">
      <c r="A7" s="132" t="s">
        <v>62</v>
      </c>
      <c r="B7" s="135">
        <v>15899</v>
      </c>
      <c r="C7" s="135">
        <v>10969</v>
      </c>
      <c r="D7" s="135">
        <v>12829</v>
      </c>
      <c r="E7" s="135">
        <v>13096</v>
      </c>
      <c r="F7" s="1"/>
      <c r="G7" s="7"/>
      <c r="H7" s="131"/>
      <c r="I7" s="131"/>
    </row>
    <row r="8" spans="1:9" s="8" customFormat="1" ht="15.5">
      <c r="A8" s="132" t="s">
        <v>59</v>
      </c>
      <c r="B8" s="135">
        <v>4907</v>
      </c>
      <c r="C8" s="135">
        <v>4846</v>
      </c>
      <c r="D8" s="135">
        <v>5061</v>
      </c>
      <c r="E8" s="135">
        <v>4271</v>
      </c>
      <c r="F8" s="131"/>
      <c r="G8" s="131"/>
      <c r="H8" s="131"/>
      <c r="I8" s="131"/>
    </row>
    <row r="9" spans="1:9" ht="15.5">
      <c r="A9" s="132" t="s">
        <v>66</v>
      </c>
      <c r="B9" s="135">
        <v>7848</v>
      </c>
      <c r="C9" s="135">
        <v>7848</v>
      </c>
      <c r="D9" s="135">
        <v>6812</v>
      </c>
      <c r="E9" s="135">
        <v>5179</v>
      </c>
    </row>
    <row r="10" spans="1:9" ht="15.5">
      <c r="A10" s="132" t="s">
        <v>56</v>
      </c>
      <c r="B10" s="135">
        <v>7139</v>
      </c>
      <c r="C10" s="135">
        <v>6829</v>
      </c>
      <c r="D10" s="135">
        <v>11183</v>
      </c>
      <c r="E10" s="135">
        <v>9136</v>
      </c>
    </row>
    <row r="11" spans="1:9" ht="15.5">
      <c r="A11" s="132" t="s">
        <v>55</v>
      </c>
      <c r="B11" s="135">
        <v>8949</v>
      </c>
      <c r="C11" s="135">
        <v>9391</v>
      </c>
      <c r="D11" s="135">
        <v>8224</v>
      </c>
      <c r="E11" s="135">
        <v>7412</v>
      </c>
    </row>
    <row r="12" spans="1:9" ht="15.5">
      <c r="A12" s="132" t="s">
        <v>58</v>
      </c>
      <c r="B12" s="135">
        <v>5151</v>
      </c>
      <c r="C12" s="135">
        <v>5440</v>
      </c>
      <c r="D12" s="135">
        <v>4624</v>
      </c>
      <c r="E12" s="135">
        <v>3206</v>
      </c>
    </row>
    <row r="13" spans="1:9" ht="15.5">
      <c r="A13" s="132" t="s">
        <v>65</v>
      </c>
      <c r="B13" s="135">
        <v>8059</v>
      </c>
      <c r="C13" s="135">
        <v>7737</v>
      </c>
      <c r="D13" s="135">
        <v>6478</v>
      </c>
      <c r="E13" s="135">
        <v>4943</v>
      </c>
    </row>
    <row r="14" spans="1:9" ht="15.5">
      <c r="A14" s="132" t="s">
        <v>54</v>
      </c>
      <c r="B14" s="135">
        <v>11004</v>
      </c>
      <c r="C14" s="135">
        <v>11674</v>
      </c>
      <c r="D14" s="135">
        <v>12031</v>
      </c>
      <c r="E14" s="135">
        <v>12001</v>
      </c>
    </row>
    <row r="15" spans="1:9" ht="15.5">
      <c r="A15" s="132" t="s">
        <v>61</v>
      </c>
      <c r="B15" s="200">
        <v>19713</v>
      </c>
      <c r="C15" s="200">
        <v>11174</v>
      </c>
      <c r="D15" s="200">
        <v>16682</v>
      </c>
      <c r="E15" s="200">
        <v>16716</v>
      </c>
    </row>
  </sheetData>
  <hyperlinks>
    <hyperlink ref="A2" location="'Notes and Definitions'!A2" display="Notes and Definitions for the table below " xr:uid="{00000000-0004-0000-0B00-000000000000}"/>
  </hyperlinks>
  <pageMargins left="0.7" right="0.7" top="0.75" bottom="0.75" header="0.3" footer="0.3"/>
  <pageSetup orientation="portrait" horizontalDpi="90" verticalDpi="9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H16"/>
  <sheetViews>
    <sheetView workbookViewId="0"/>
  </sheetViews>
  <sheetFormatPr defaultColWidth="8.81640625" defaultRowHeight="14.5"/>
  <cols>
    <col min="1" max="1" width="40" style="1" customWidth="1"/>
    <col min="2" max="3" width="15.54296875" style="1" customWidth="1"/>
    <col min="4" max="4" width="14.54296875" style="1" customWidth="1"/>
    <col min="5" max="5" width="13.1796875" style="1" customWidth="1"/>
    <col min="6" max="16384" width="8.81640625" style="1"/>
  </cols>
  <sheetData>
    <row r="1" spans="1:8" s="26" customFormat="1" ht="15.5">
      <c r="A1" s="38" t="s">
        <v>171</v>
      </c>
      <c r="B1" s="25"/>
      <c r="C1" s="24"/>
      <c r="D1" s="24"/>
      <c r="E1" s="24"/>
      <c r="F1" s="24"/>
      <c r="G1" s="24"/>
      <c r="H1" s="24"/>
    </row>
    <row r="2" spans="1:8" s="26" customFormat="1" ht="15.5">
      <c r="A2" s="60" t="s">
        <v>27</v>
      </c>
      <c r="B2" s="24"/>
      <c r="C2" s="27"/>
      <c r="D2" s="27"/>
      <c r="E2" s="24"/>
      <c r="F2" s="28"/>
      <c r="G2" s="24"/>
      <c r="H2" s="24"/>
    </row>
    <row r="3" spans="1:8" s="26" customFormat="1" ht="15.5">
      <c r="A3" s="24"/>
      <c r="B3" s="29"/>
      <c r="C3" s="30"/>
      <c r="D3" s="30"/>
      <c r="E3" s="151" t="s">
        <v>136</v>
      </c>
      <c r="F3" s="30"/>
      <c r="G3" s="24"/>
      <c r="H3" s="24"/>
    </row>
    <row r="4" spans="1:8" s="26" customFormat="1" ht="16.5" customHeight="1" thickBot="1">
      <c r="A4" s="201" t="s">
        <v>20</v>
      </c>
      <c r="B4" s="145" t="s">
        <v>0</v>
      </c>
      <c r="C4" s="145" t="s">
        <v>19</v>
      </c>
      <c r="D4" s="145" t="s">
        <v>31</v>
      </c>
      <c r="E4" s="145" t="s">
        <v>33</v>
      </c>
      <c r="F4" s="146"/>
      <c r="G4" s="146"/>
      <c r="H4" s="146"/>
    </row>
    <row r="5" spans="1:8" ht="15.5">
      <c r="A5" s="148" t="s">
        <v>111</v>
      </c>
      <c r="B5" s="149">
        <v>140227</v>
      </c>
      <c r="C5" s="149">
        <v>143680</v>
      </c>
      <c r="D5" s="149">
        <v>137711</v>
      </c>
      <c r="E5" s="149">
        <v>65735</v>
      </c>
    </row>
    <row r="6" spans="1:8" ht="15.5">
      <c r="A6" s="148" t="s">
        <v>112</v>
      </c>
      <c r="B6" s="149">
        <v>92237</v>
      </c>
      <c r="C6" s="149">
        <v>82153</v>
      </c>
      <c r="D6" s="149">
        <v>88673</v>
      </c>
      <c r="E6" s="149">
        <v>110993</v>
      </c>
    </row>
    <row r="7" spans="1:8" ht="16.5">
      <c r="A7" s="148" t="s">
        <v>113</v>
      </c>
      <c r="B7" s="149">
        <v>14057</v>
      </c>
      <c r="C7" s="149">
        <v>18253</v>
      </c>
      <c r="D7" s="149">
        <v>16060</v>
      </c>
      <c r="E7" s="149">
        <v>16244</v>
      </c>
    </row>
    <row r="8" spans="1:8" ht="16.5">
      <c r="A8" s="148" t="s">
        <v>114</v>
      </c>
      <c r="B8" s="150">
        <v>780</v>
      </c>
      <c r="C8" s="150">
        <v>1362</v>
      </c>
      <c r="D8" s="150">
        <v>1580</v>
      </c>
      <c r="E8" s="150">
        <v>1741</v>
      </c>
    </row>
    <row r="9" spans="1:8" ht="15.5">
      <c r="A9" s="148" t="s">
        <v>115</v>
      </c>
      <c r="B9" s="149">
        <v>14983</v>
      </c>
      <c r="C9" s="149">
        <v>15308</v>
      </c>
      <c r="D9" s="149">
        <v>16174</v>
      </c>
      <c r="E9" s="149">
        <v>17366</v>
      </c>
    </row>
    <row r="10" spans="1:8" ht="15.5">
      <c r="A10" s="148" t="s">
        <v>116</v>
      </c>
      <c r="B10" s="149">
        <v>9245</v>
      </c>
      <c r="C10" s="149">
        <v>9309</v>
      </c>
      <c r="D10" s="149">
        <v>11020</v>
      </c>
      <c r="E10" s="149">
        <v>11269</v>
      </c>
    </row>
    <row r="11" spans="1:8" ht="15.5">
      <c r="A11" s="148" t="s">
        <v>117</v>
      </c>
      <c r="B11" s="150">
        <v>6763</v>
      </c>
      <c r="C11" s="150">
        <v>8531</v>
      </c>
      <c r="D11" s="150">
        <v>6630</v>
      </c>
      <c r="E11" s="150">
        <v>8696</v>
      </c>
    </row>
    <row r="12" spans="1:8" ht="15.5">
      <c r="A12" s="148" t="s">
        <v>118</v>
      </c>
      <c r="B12" s="149">
        <v>18095</v>
      </c>
      <c r="C12" s="149">
        <v>15663</v>
      </c>
      <c r="D12" s="149">
        <v>24637</v>
      </c>
      <c r="E12" s="149">
        <v>25035</v>
      </c>
    </row>
    <row r="13" spans="1:8" ht="15.5">
      <c r="A13" s="148" t="s">
        <v>119</v>
      </c>
      <c r="B13" s="149">
        <v>359</v>
      </c>
      <c r="C13" s="149">
        <v>293</v>
      </c>
      <c r="D13" s="149">
        <v>553</v>
      </c>
      <c r="E13" s="149">
        <v>301</v>
      </c>
    </row>
    <row r="14" spans="1:8" ht="16" thickBot="1">
      <c r="A14" s="204" t="s">
        <v>120</v>
      </c>
      <c r="B14" s="205">
        <v>149812</v>
      </c>
      <c r="C14" s="205">
        <v>155345</v>
      </c>
      <c r="D14" s="205">
        <v>173510</v>
      </c>
      <c r="E14" s="205">
        <v>183392</v>
      </c>
    </row>
    <row r="15" spans="1:8" ht="15.5">
      <c r="A15" s="202" t="s">
        <v>110</v>
      </c>
      <c r="B15" s="203">
        <v>446558</v>
      </c>
      <c r="C15" s="203">
        <v>449897</v>
      </c>
      <c r="D15" s="203">
        <v>476548</v>
      </c>
      <c r="E15" s="203">
        <v>440772</v>
      </c>
    </row>
    <row r="16" spans="1:8">
      <c r="B16" s="152"/>
      <c r="C16" s="152"/>
      <c r="D16" s="152"/>
      <c r="E16" s="152"/>
    </row>
  </sheetData>
  <hyperlinks>
    <hyperlink ref="A2" location="'Notes and Definitions'!A2" display="Notes and Definitions for the table below " xr:uid="{E4D5CD8A-83C8-4552-B7C8-A2268B892805}"/>
  </hyperlink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56"/>
  <sheetViews>
    <sheetView workbookViewId="0"/>
  </sheetViews>
  <sheetFormatPr defaultColWidth="8.7265625" defaultRowHeight="15.5"/>
  <cols>
    <col min="1" max="1" width="34" style="35" customWidth="1"/>
    <col min="2" max="2" width="173.54296875" style="35" customWidth="1"/>
    <col min="3" max="10" width="8.7265625" style="35"/>
    <col min="11" max="12" width="10.26953125" style="35" customWidth="1"/>
    <col min="13" max="16384" width="8.7265625" style="35"/>
  </cols>
  <sheetData>
    <row r="1" spans="1:2">
      <c r="A1" s="38" t="s">
        <v>23</v>
      </c>
    </row>
    <row r="3" spans="1:2">
      <c r="A3" s="72" t="s">
        <v>32</v>
      </c>
    </row>
    <row r="4" spans="1:2">
      <c r="A4" s="35" t="s">
        <v>22</v>
      </c>
    </row>
    <row r="5" spans="1:2">
      <c r="A5" s="57" t="s">
        <v>28</v>
      </c>
      <c r="B5" s="57" t="s">
        <v>20</v>
      </c>
    </row>
    <row r="6" spans="1:2">
      <c r="A6" s="58">
        <v>1</v>
      </c>
      <c r="B6" s="1" t="s">
        <v>122</v>
      </c>
    </row>
    <row r="7" spans="1:2">
      <c r="A7" s="58">
        <v>2</v>
      </c>
      <c r="B7" s="1" t="s">
        <v>72</v>
      </c>
    </row>
    <row r="8" spans="1:2">
      <c r="A8" s="58">
        <v>3</v>
      </c>
      <c r="B8" s="1" t="s">
        <v>73</v>
      </c>
    </row>
    <row r="9" spans="1:2">
      <c r="A9" s="58">
        <v>4</v>
      </c>
      <c r="B9" s="1" t="s">
        <v>74</v>
      </c>
    </row>
    <row r="10" spans="1:2">
      <c r="A10" s="58">
        <v>5</v>
      </c>
      <c r="B10" s="1" t="s">
        <v>75</v>
      </c>
    </row>
    <row r="11" spans="1:2">
      <c r="A11" s="58">
        <v>6</v>
      </c>
      <c r="B11" s="1" t="s">
        <v>76</v>
      </c>
    </row>
    <row r="12" spans="1:2">
      <c r="A12" s="58">
        <v>7</v>
      </c>
      <c r="B12" s="1" t="s">
        <v>77</v>
      </c>
    </row>
    <row r="13" spans="1:2">
      <c r="A13" s="58">
        <v>8</v>
      </c>
      <c r="B13" s="1" t="s">
        <v>123</v>
      </c>
    </row>
    <row r="14" spans="1:2">
      <c r="A14" s="58"/>
      <c r="B14" s="1"/>
    </row>
    <row r="15" spans="1:2">
      <c r="A15" s="77" t="s">
        <v>78</v>
      </c>
      <c r="B15" s="71"/>
    </row>
    <row r="16" spans="1:2">
      <c r="A16" s="22" t="s">
        <v>22</v>
      </c>
      <c r="B16" s="22"/>
    </row>
    <row r="17" spans="1:3">
      <c r="A17" s="57" t="s">
        <v>25</v>
      </c>
      <c r="B17" s="57" t="s">
        <v>20</v>
      </c>
    </row>
    <row r="18" spans="1:3">
      <c r="A18" s="76">
        <v>1</v>
      </c>
      <c r="B18" s="1" t="s">
        <v>79</v>
      </c>
    </row>
    <row r="19" spans="1:3">
      <c r="A19" s="58">
        <v>2</v>
      </c>
      <c r="B19" s="1" t="s">
        <v>71</v>
      </c>
    </row>
    <row r="20" spans="1:3">
      <c r="A20" s="58">
        <v>3</v>
      </c>
      <c r="B20" s="1" t="s">
        <v>72</v>
      </c>
    </row>
    <row r="21" spans="1:3">
      <c r="A21" s="58">
        <v>4</v>
      </c>
      <c r="B21" s="1" t="s">
        <v>76</v>
      </c>
    </row>
    <row r="22" spans="1:3">
      <c r="A22" s="58">
        <v>5</v>
      </c>
      <c r="B22" s="1" t="s">
        <v>73</v>
      </c>
    </row>
    <row r="23" spans="1:3">
      <c r="A23" s="58">
        <v>6</v>
      </c>
      <c r="B23" s="1" t="s">
        <v>77</v>
      </c>
    </row>
    <row r="24" spans="1:3">
      <c r="A24" s="102">
        <v>7</v>
      </c>
      <c r="B24" s="103" t="s">
        <v>123</v>
      </c>
    </row>
    <row r="25" spans="1:3">
      <c r="A25" s="77"/>
      <c r="B25" s="22"/>
    </row>
    <row r="26" spans="1:3">
      <c r="A26" s="22" t="s">
        <v>24</v>
      </c>
      <c r="B26" s="22"/>
    </row>
    <row r="27" spans="1:3">
      <c r="A27" s="57" t="s">
        <v>26</v>
      </c>
      <c r="B27" s="57" t="s">
        <v>20</v>
      </c>
    </row>
    <row r="28" spans="1:3">
      <c r="A28" s="165" t="s">
        <v>68</v>
      </c>
      <c r="B28" s="1" t="s">
        <v>88</v>
      </c>
    </row>
    <row r="29" spans="1:3" ht="29">
      <c r="A29" s="165" t="s">
        <v>90</v>
      </c>
      <c r="B29" s="7" t="s">
        <v>89</v>
      </c>
    </row>
    <row r="30" spans="1:3">
      <c r="A30" s="169" t="s">
        <v>80</v>
      </c>
      <c r="B30" s="1" t="s">
        <v>84</v>
      </c>
      <c r="C30"/>
    </row>
    <row r="31" spans="1:3">
      <c r="A31" s="169" t="s">
        <v>81</v>
      </c>
      <c r="B31" s="1" t="s">
        <v>85</v>
      </c>
      <c r="C31"/>
    </row>
    <row r="32" spans="1:3">
      <c r="A32" s="169" t="s">
        <v>82</v>
      </c>
      <c r="B32" s="1" t="s">
        <v>86</v>
      </c>
      <c r="C32"/>
    </row>
    <row r="33" spans="1:3">
      <c r="A33" s="169" t="s">
        <v>83</v>
      </c>
      <c r="B33" s="1" t="s">
        <v>87</v>
      </c>
      <c r="C33"/>
    </row>
    <row r="34" spans="1:3">
      <c r="A34" s="1"/>
      <c r="B34" s="1"/>
      <c r="C34"/>
    </row>
    <row r="35" spans="1:3">
      <c r="A35" s="77" t="s">
        <v>91</v>
      </c>
      <c r="B35" s="22"/>
    </row>
    <row r="36" spans="1:3">
      <c r="A36" s="22" t="s">
        <v>24</v>
      </c>
      <c r="B36" s="22"/>
    </row>
    <row r="37" spans="1:3">
      <c r="A37" s="57" t="s">
        <v>26</v>
      </c>
      <c r="B37" s="57" t="s">
        <v>29</v>
      </c>
    </row>
    <row r="38" spans="1:3">
      <c r="A38" s="165"/>
      <c r="B38" s="80" t="s">
        <v>132</v>
      </c>
    </row>
    <row r="39" spans="1:3">
      <c r="A39" s="165" t="s">
        <v>126</v>
      </c>
      <c r="B39" s="75" t="s">
        <v>131</v>
      </c>
    </row>
    <row r="40" spans="1:3">
      <c r="A40" s="78" t="s">
        <v>127</v>
      </c>
      <c r="B40" s="75" t="s">
        <v>130</v>
      </c>
    </row>
    <row r="41" spans="1:3">
      <c r="A41" s="165" t="s">
        <v>128</v>
      </c>
      <c r="B41" s="82" t="s">
        <v>129</v>
      </c>
    </row>
    <row r="42" spans="1:3">
      <c r="A42" s="22"/>
      <c r="B42" s="22"/>
    </row>
    <row r="43" spans="1:3">
      <c r="A43" s="77" t="s">
        <v>137</v>
      </c>
      <c r="B43" s="22"/>
    </row>
    <row r="44" spans="1:3">
      <c r="A44" s="22" t="s">
        <v>24</v>
      </c>
      <c r="B44" s="22"/>
    </row>
    <row r="45" spans="1:3">
      <c r="A45" s="57" t="s">
        <v>26</v>
      </c>
      <c r="B45" s="57" t="s">
        <v>29</v>
      </c>
    </row>
    <row r="46" spans="1:3" ht="31">
      <c r="A46" s="170" t="s">
        <v>138</v>
      </c>
      <c r="B46" s="168" t="s">
        <v>139</v>
      </c>
    </row>
    <row r="47" spans="1:3" ht="15.65" customHeight="1">
      <c r="A47" s="170" t="s">
        <v>141</v>
      </c>
      <c r="B47" s="168" t="s">
        <v>140</v>
      </c>
    </row>
    <row r="48" spans="1:3">
      <c r="A48" s="170" t="s">
        <v>143</v>
      </c>
      <c r="B48" s="168" t="s">
        <v>142</v>
      </c>
    </row>
    <row r="49" spans="1:2">
      <c r="A49" s="170" t="s">
        <v>145</v>
      </c>
      <c r="B49" s="168" t="s">
        <v>144</v>
      </c>
    </row>
    <row r="50" spans="1:2" ht="15.65" customHeight="1">
      <c r="A50" s="170" t="s">
        <v>146</v>
      </c>
      <c r="B50" s="76" t="s">
        <v>156</v>
      </c>
    </row>
    <row r="51" spans="1:2">
      <c r="A51" s="170" t="s">
        <v>148</v>
      </c>
      <c r="B51" s="168" t="s">
        <v>147</v>
      </c>
    </row>
    <row r="52" spans="1:2">
      <c r="A52" s="170" t="s">
        <v>150</v>
      </c>
      <c r="B52" s="168" t="s">
        <v>149</v>
      </c>
    </row>
    <row r="53" spans="1:2">
      <c r="A53" s="170" t="s">
        <v>152</v>
      </c>
      <c r="B53" s="168" t="s">
        <v>151</v>
      </c>
    </row>
    <row r="54" spans="1:2">
      <c r="A54" s="170" t="s">
        <v>119</v>
      </c>
      <c r="B54" s="168" t="s">
        <v>153</v>
      </c>
    </row>
    <row r="55" spans="1:2" ht="62">
      <c r="A55" s="81" t="s">
        <v>155</v>
      </c>
      <c r="B55" s="168" t="s">
        <v>154</v>
      </c>
    </row>
    <row r="56" spans="1:2">
      <c r="A56" s="78"/>
      <c r="B56" s="79"/>
    </row>
  </sheetData>
  <pageMargins left="0.7" right="0.7" top="0.75" bottom="0.75" header="0.3" footer="0.3"/>
  <pageSetup orientation="portrait" horizontalDpi="90" verticalDpi="90"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33"/>
  <sheetViews>
    <sheetView workbookViewId="0"/>
  </sheetViews>
  <sheetFormatPr defaultColWidth="9.1796875" defaultRowHeight="15.5"/>
  <cols>
    <col min="1" max="1" width="125" style="22" bestFit="1" customWidth="1"/>
    <col min="2" max="16384" width="9.1796875" style="22"/>
  </cols>
  <sheetData>
    <row r="1" spans="1:9" ht="15" customHeight="1">
      <c r="A1" s="47" t="s">
        <v>1</v>
      </c>
    </row>
    <row r="2" spans="1:9" ht="15" customHeight="1"/>
    <row r="3" spans="1:9" ht="15.75" customHeight="1">
      <c r="A3" s="48" t="s">
        <v>2</v>
      </c>
    </row>
    <row r="4" spans="1:9" ht="15" customHeight="1">
      <c r="A4" s="48"/>
    </row>
    <row r="5" spans="1:9" ht="15.75" customHeight="1">
      <c r="A5" s="51"/>
    </row>
    <row r="6" spans="1:9" ht="15.75" customHeight="1">
      <c r="A6" s="48" t="s">
        <v>160</v>
      </c>
    </row>
    <row r="7" spans="1:9" ht="15.75" customHeight="1">
      <c r="A7" s="48" t="s">
        <v>162</v>
      </c>
    </row>
    <row r="8" spans="1:9" ht="15.75" customHeight="1">
      <c r="A8" s="70" t="s">
        <v>163</v>
      </c>
    </row>
    <row r="9" spans="1:9" ht="15.75" customHeight="1">
      <c r="A9" s="70" t="s">
        <v>135</v>
      </c>
    </row>
    <row r="10" spans="1:9" ht="15.75" customHeight="1">
      <c r="A10" s="70" t="s">
        <v>164</v>
      </c>
    </row>
    <row r="11" spans="1:9" ht="15.75" customHeight="1">
      <c r="A11" s="70" t="s">
        <v>165</v>
      </c>
    </row>
    <row r="12" spans="1:9" ht="15.75" customHeight="1">
      <c r="A12" s="167" t="s">
        <v>134</v>
      </c>
    </row>
    <row r="13" spans="1:9" ht="15.75" customHeight="1">
      <c r="A13" s="70" t="s">
        <v>166</v>
      </c>
    </row>
    <row r="14" spans="1:9" ht="15.75" customHeight="1">
      <c r="A14" s="70" t="s">
        <v>167</v>
      </c>
    </row>
    <row r="15" spans="1:9" ht="15.75" customHeight="1">
      <c r="A15" s="70" t="s">
        <v>161</v>
      </c>
    </row>
    <row r="16" spans="1:9" s="76" customFormat="1" ht="15.75" customHeight="1">
      <c r="A16" s="48"/>
      <c r="B16" s="35"/>
      <c r="C16" s="35"/>
      <c r="D16" s="35"/>
      <c r="E16" s="35"/>
      <c r="F16" s="35"/>
      <c r="G16" s="35"/>
      <c r="H16" s="35"/>
      <c r="I16" s="35"/>
    </row>
    <row r="17" spans="1:7" s="76" customFormat="1" ht="15.75" customHeight="1">
      <c r="A17" s="51" t="s">
        <v>23</v>
      </c>
      <c r="B17" s="35"/>
      <c r="C17" s="35"/>
      <c r="D17" s="35"/>
      <c r="E17" s="35"/>
      <c r="F17" s="35"/>
      <c r="G17" s="35"/>
    </row>
    <row r="18" spans="1:7" ht="15.75" customHeight="1">
      <c r="A18" s="48" t="s">
        <v>23</v>
      </c>
    </row>
    <row r="19" spans="1:7" ht="15.75" customHeight="1"/>
    <row r="20" spans="1:7" ht="15.75" customHeight="1"/>
    <row r="21" spans="1:7" ht="15.75" customHeight="1"/>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sheetData>
  <hyperlinks>
    <hyperlink ref="A3" location="'Introductory Notes'!A1" display="Introductory Notes" xr:uid="{00000000-0004-0000-0100-000012000000}"/>
    <hyperlink ref="A18" location="'Notes and Definitions'!A1" display="Notes and Definitions" xr:uid="{00000000-0004-0000-0100-000013000000}"/>
    <hyperlink ref="A7" location="'Fig2'!A1" display="Figure 2 Monthly Public Tranport Passenger Journeys: April 2019 to March 2023" xr:uid="{00000000-0004-0000-0100-000010000000}"/>
    <hyperlink ref="A8" location="'Fig3'!A1" display="Figure 3 Bus Passenger Journeys: 2019-20 to 2022-23" xr:uid="{60E4C745-309D-4BC1-AAE0-0CE65E4052C5}"/>
    <hyperlink ref="A10" location="'Fig5'!A1" display="Figure 5 Public Transport Passenger Miles - rail: 2019-20 to 2022-23" xr:uid="{976D7FDA-B1FD-4AA6-8978-8887A0ED5DFA}"/>
    <hyperlink ref="A11" location="'Fig6'!A1" display="Figure 6 Passenger Journeys by paying / non- paying passengers: 2019-20 to 2022-23" xr:uid="{517F02E9-8165-4F25-921F-F91552CD62CE}"/>
    <hyperlink ref="A14" location="'Fig9'!A1" display="Figure 9 Public Tranport Vehicles: 2019-20 to 2022-23" xr:uid="{6E1D50B0-C973-4558-8E38-9579D9C313D1}"/>
    <hyperlink ref="A15" location="'Fig10'!A1" display="Figure 10: Public Transport Operating Miles 2019-20 to 2022-23 (millions)" xr:uid="{E634CE49-6D1F-4D88-9066-182DDE68E235}"/>
    <hyperlink ref="A6" location="'Fig1'!A1" display="Figure 1 Public Transport Passenger Journeys: 2019-20 to 2022-23" xr:uid="{EED11294-4955-4BAB-B182-C3C1B3F09BC1}"/>
    <hyperlink ref="A9" r:id="rId1" display="Figure 4: Data representing figure 4 can be found in scanner lgd tables and figures document on website " xr:uid="{F4871680-6ED1-4D39-9312-709A38200DA6}"/>
    <hyperlink ref="A13" location="'Fig8'!A1" display="Figure 8 Passenger Journeys by smart / non-smart methods: 2019-20 to 2022-23" xr:uid="{5D02B9EF-2AD2-4321-91BF-96686141133E}"/>
  </hyperlinks>
  <pageMargins left="0.7" right="0.7" top="0.75" bottom="0.75" header="0.3" footer="0.3"/>
  <pageSetup orientation="portrait"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31"/>
  <sheetViews>
    <sheetView workbookViewId="0"/>
  </sheetViews>
  <sheetFormatPr defaultColWidth="9.1796875" defaultRowHeight="15.5"/>
  <cols>
    <col min="1" max="1" width="130" style="52" customWidth="1"/>
    <col min="2" max="2" width="7.1796875" style="40" customWidth="1"/>
    <col min="3" max="10" width="9.1796875" style="52" customWidth="1"/>
    <col min="11" max="16384" width="9.1796875" style="52"/>
  </cols>
  <sheetData>
    <row r="1" spans="1:2">
      <c r="A1" s="74" t="s">
        <v>2</v>
      </c>
    </row>
    <row r="3" spans="1:2">
      <c r="A3" s="53" t="s">
        <v>3</v>
      </c>
      <c r="B3" s="42"/>
    </row>
    <row r="4" spans="1:2">
      <c r="A4" s="54" t="s">
        <v>121</v>
      </c>
    </row>
    <row r="5" spans="1:2">
      <c r="A5" s="55"/>
    </row>
    <row r="6" spans="1:2">
      <c r="A6" s="53" t="s">
        <v>4</v>
      </c>
      <c r="B6" s="36"/>
    </row>
    <row r="7" spans="1:2">
      <c r="A7" s="56" t="s">
        <v>5</v>
      </c>
      <c r="B7" s="41"/>
    </row>
    <row r="8" spans="1:2" ht="16.5" customHeight="1">
      <c r="A8" s="73" t="s">
        <v>6</v>
      </c>
    </row>
    <row r="9" spans="1:2">
      <c r="A9" s="55"/>
    </row>
    <row r="10" spans="1:2">
      <c r="A10" s="53" t="s">
        <v>7</v>
      </c>
      <c r="B10" s="36"/>
    </row>
    <row r="11" spans="1:2">
      <c r="A11" s="55" t="s">
        <v>8</v>
      </c>
    </row>
    <row r="12" spans="1:2">
      <c r="A12" s="55"/>
    </row>
    <row r="13" spans="1:2">
      <c r="A13" s="53" t="s">
        <v>21</v>
      </c>
    </row>
    <row r="14" spans="1:2">
      <c r="A14" s="161" t="s">
        <v>94</v>
      </c>
    </row>
    <row r="15" spans="1:2">
      <c r="A15" s="163" t="s">
        <v>125</v>
      </c>
    </row>
    <row r="16" spans="1:2">
      <c r="A16" s="162"/>
    </row>
    <row r="17" spans="1:2">
      <c r="A17" s="53" t="s">
        <v>9</v>
      </c>
      <c r="B17" s="36"/>
    </row>
    <row r="18" spans="1:2">
      <c r="A18" s="55" t="s">
        <v>10</v>
      </c>
    </row>
    <row r="19" spans="1:2">
      <c r="A19" s="55"/>
    </row>
    <row r="20" spans="1:2">
      <c r="A20" s="55" t="s">
        <v>11</v>
      </c>
    </row>
    <row r="21" spans="1:2">
      <c r="A21" s="55" t="s">
        <v>12</v>
      </c>
    </row>
    <row r="22" spans="1:2">
      <c r="A22" s="55" t="s">
        <v>13</v>
      </c>
    </row>
    <row r="23" spans="1:2">
      <c r="A23" s="55" t="s">
        <v>14</v>
      </c>
    </row>
    <row r="24" spans="1:2">
      <c r="A24" s="55" t="s">
        <v>15</v>
      </c>
    </row>
    <row r="25" spans="1:2">
      <c r="A25" s="55" t="s">
        <v>16</v>
      </c>
    </row>
    <row r="26" spans="1:2">
      <c r="A26" s="55"/>
    </row>
    <row r="27" spans="1:2">
      <c r="A27" s="55"/>
    </row>
    <row r="28" spans="1:2">
      <c r="A28" s="55" t="s">
        <v>17</v>
      </c>
    </row>
    <row r="29" spans="1:2">
      <c r="A29" s="160" t="s">
        <v>124</v>
      </c>
    </row>
    <row r="31" spans="1:2">
      <c r="A31" s="23" t="s">
        <v>18</v>
      </c>
    </row>
  </sheetData>
  <hyperlinks>
    <hyperlink ref="A31" location="Index!A1" display="Return to Index" xr:uid="{00000000-0004-0000-0200-000000000000}"/>
    <hyperlink ref="A29" r:id="rId1" xr:uid="{80BD4FFD-B549-43B8-8F3E-A90FB42AA4ED}"/>
    <hyperlink ref="A15" r:id="rId2" xr:uid="{1F920DA5-4AF0-4921-86B6-0BF9480239B1}"/>
  </hyperlinks>
  <pageMargins left="0.7" right="0.7" top="0.75" bottom="0.75" header="0.3" footer="0.3"/>
  <pageSetup orientation="portrait" horizontalDpi="90" verticalDpi="9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F58"/>
  <sheetViews>
    <sheetView zoomScaleNormal="100" workbookViewId="0"/>
  </sheetViews>
  <sheetFormatPr defaultColWidth="10.81640625" defaultRowHeight="14.5"/>
  <cols>
    <col min="1" max="1" width="31.453125" style="101" customWidth="1"/>
    <col min="2" max="2" width="19.26953125" style="2" customWidth="1"/>
    <col min="3" max="3" width="15.81640625" style="2" customWidth="1"/>
    <col min="4" max="4" width="14.81640625" style="2" customWidth="1"/>
    <col min="5" max="5" width="20.54296875" style="2" customWidth="1"/>
    <col min="6" max="6" width="28.1796875" style="2" customWidth="1"/>
    <col min="7" max="8" width="9.54296875" style="2" bestFit="1" customWidth="1"/>
    <col min="9" max="16384" width="10.81640625" style="2"/>
  </cols>
  <sheetData>
    <row r="1" spans="1:6" ht="15.5">
      <c r="A1" s="49" t="s">
        <v>159</v>
      </c>
      <c r="B1" s="21"/>
      <c r="C1" s="21"/>
      <c r="D1" s="21"/>
      <c r="E1" s="21"/>
      <c r="F1" s="21"/>
    </row>
    <row r="2" spans="1:6" ht="15.5">
      <c r="A2" s="99" t="s">
        <v>27</v>
      </c>
      <c r="B2" s="61"/>
      <c r="C2" s="61"/>
      <c r="D2" s="61"/>
    </row>
    <row r="3" spans="1:6" ht="15.5">
      <c r="A3" s="67"/>
      <c r="B3" s="22"/>
      <c r="C3" s="22"/>
      <c r="D3" s="22"/>
      <c r="E3" s="90"/>
      <c r="F3" s="90"/>
    </row>
    <row r="4" spans="1:6" ht="16" thickBot="1">
      <c r="A4" s="68">
        <v>2020</v>
      </c>
      <c r="B4" s="171"/>
      <c r="C4" s="171"/>
      <c r="D4" s="171"/>
      <c r="E4" s="171"/>
      <c r="F4" s="172" t="s">
        <v>51</v>
      </c>
    </row>
    <row r="5" spans="1:6" ht="31.5" thickBot="1">
      <c r="A5" s="64" t="s">
        <v>50</v>
      </c>
      <c r="B5" s="64" t="s">
        <v>49</v>
      </c>
      <c r="C5" s="64" t="s">
        <v>48</v>
      </c>
      <c r="D5" s="64" t="s">
        <v>47</v>
      </c>
      <c r="E5" s="83" t="s">
        <v>46</v>
      </c>
      <c r="F5" s="83" t="s">
        <v>45</v>
      </c>
    </row>
    <row r="6" spans="1:6" ht="15.5">
      <c r="A6" s="66" t="s">
        <v>44</v>
      </c>
      <c r="B6" s="93" t="s">
        <v>43</v>
      </c>
      <c r="C6" s="156">
        <v>36.99</v>
      </c>
      <c r="D6" s="156">
        <v>192.61199999999999</v>
      </c>
      <c r="E6" s="156">
        <v>229.602</v>
      </c>
      <c r="F6" s="92">
        <v>114.801</v>
      </c>
    </row>
    <row r="7" spans="1:6" ht="15.5">
      <c r="A7" s="66" t="s">
        <v>42</v>
      </c>
      <c r="B7" s="87" t="s">
        <v>39</v>
      </c>
      <c r="C7" s="92">
        <v>128.96</v>
      </c>
      <c r="D7" s="92">
        <v>336.36</v>
      </c>
      <c r="E7" s="92">
        <v>465.32</v>
      </c>
      <c r="F7" s="92">
        <v>232.66</v>
      </c>
    </row>
    <row r="8" spans="1:6" ht="15.5">
      <c r="A8" s="66" t="s">
        <v>42</v>
      </c>
      <c r="B8" s="85" t="s">
        <v>37</v>
      </c>
      <c r="C8" s="157">
        <v>506.58</v>
      </c>
      <c r="D8" s="157">
        <v>1559.71</v>
      </c>
      <c r="E8" s="157">
        <v>2066.2919999999999</v>
      </c>
      <c r="F8" s="157">
        <v>2066.2919999999999</v>
      </c>
    </row>
    <row r="9" spans="1:6" ht="15.5">
      <c r="A9" s="66" t="s">
        <v>41</v>
      </c>
      <c r="B9" s="87" t="s">
        <v>39</v>
      </c>
      <c r="C9" s="92">
        <v>2.4540000000000002</v>
      </c>
      <c r="D9" s="92">
        <v>1.2190000000000001</v>
      </c>
      <c r="E9" s="92">
        <v>3.673</v>
      </c>
      <c r="F9" s="92">
        <v>1.837</v>
      </c>
    </row>
    <row r="10" spans="1:6" ht="15.5">
      <c r="A10" s="66" t="s">
        <v>41</v>
      </c>
      <c r="B10" s="85" t="s">
        <v>37</v>
      </c>
      <c r="C10" s="157">
        <v>389.54599999999999</v>
      </c>
      <c r="D10" s="157">
        <v>2520.9870000000001</v>
      </c>
      <c r="E10" s="157">
        <v>2910.5329999999999</v>
      </c>
      <c r="F10" s="157">
        <v>2910.5329999999999</v>
      </c>
    </row>
    <row r="11" spans="1:6" ht="15.5">
      <c r="A11" s="87" t="s">
        <v>40</v>
      </c>
      <c r="B11" s="87" t="s">
        <v>39</v>
      </c>
      <c r="C11" s="92">
        <v>2.2629999999999999</v>
      </c>
      <c r="D11" s="92">
        <v>0</v>
      </c>
      <c r="E11" s="92">
        <v>2.2629999999999999</v>
      </c>
      <c r="F11" s="92">
        <v>1.1315</v>
      </c>
    </row>
    <row r="12" spans="1:6" ht="15.5">
      <c r="A12" s="87" t="s">
        <v>40</v>
      </c>
      <c r="B12" s="85" t="s">
        <v>37</v>
      </c>
      <c r="C12" s="157">
        <v>289.67</v>
      </c>
      <c r="D12" s="157">
        <v>4436.1880000000001</v>
      </c>
      <c r="E12" s="157">
        <v>4725.8580000000002</v>
      </c>
      <c r="F12" s="157">
        <v>4725.8580000000002</v>
      </c>
    </row>
    <row r="13" spans="1:6" ht="15.5">
      <c r="A13" s="87" t="s">
        <v>38</v>
      </c>
      <c r="B13" s="87" t="s">
        <v>39</v>
      </c>
      <c r="C13" s="92">
        <v>1.8959999999999999</v>
      </c>
      <c r="D13" s="92">
        <v>0</v>
      </c>
      <c r="E13" s="92">
        <v>1.8959999999999999</v>
      </c>
      <c r="F13" s="92">
        <v>0.94799999999999995</v>
      </c>
    </row>
    <row r="14" spans="1:6" ht="15.5">
      <c r="A14" s="67" t="s">
        <v>38</v>
      </c>
      <c r="B14" s="85" t="s">
        <v>37</v>
      </c>
      <c r="C14" s="157">
        <v>4561.95</v>
      </c>
      <c r="D14" s="157">
        <v>11153.598</v>
      </c>
      <c r="E14" s="157">
        <v>15715.548000000001</v>
      </c>
      <c r="F14" s="157">
        <v>15715.548000000001</v>
      </c>
    </row>
    <row r="15" spans="1:6" ht="15.5">
      <c r="A15" s="94" t="s">
        <v>36</v>
      </c>
      <c r="B15" s="173"/>
      <c r="C15" s="114">
        <v>5920.3089999999993</v>
      </c>
      <c r="D15" s="114">
        <v>20200.673999999999</v>
      </c>
      <c r="E15" s="114">
        <v>26120.985000000001</v>
      </c>
      <c r="F15" s="114">
        <v>25769.608500000002</v>
      </c>
    </row>
    <row r="16" spans="1:6">
      <c r="A16" s="100"/>
      <c r="B16" s="32"/>
      <c r="C16" s="32"/>
      <c r="D16" s="32"/>
      <c r="E16" s="90"/>
      <c r="F16" s="84" t="s">
        <v>35</v>
      </c>
    </row>
    <row r="17" spans="1:6">
      <c r="A17" s="44"/>
      <c r="B17" s="21"/>
      <c r="C17" s="21"/>
      <c r="D17" s="21"/>
      <c r="E17" s="21"/>
      <c r="F17" s="21"/>
    </row>
    <row r="18" spans="1:6" ht="16" thickBot="1">
      <c r="A18" s="68">
        <v>2021</v>
      </c>
      <c r="B18" s="21"/>
      <c r="C18" s="21"/>
      <c r="D18" s="21"/>
      <c r="E18" s="21"/>
      <c r="F18" s="172" t="s">
        <v>51</v>
      </c>
    </row>
    <row r="19" spans="1:6" ht="31.5" thickBot="1">
      <c r="A19" s="64" t="s">
        <v>50</v>
      </c>
      <c r="B19" s="64" t="s">
        <v>49</v>
      </c>
      <c r="C19" s="64" t="s">
        <v>48</v>
      </c>
      <c r="D19" s="64" t="s">
        <v>47</v>
      </c>
      <c r="E19" s="64" t="s">
        <v>46</v>
      </c>
      <c r="F19" s="83" t="s">
        <v>45</v>
      </c>
    </row>
    <row r="20" spans="1:6" ht="15.5">
      <c r="A20" s="66" t="s">
        <v>44</v>
      </c>
      <c r="B20" s="87" t="s">
        <v>43</v>
      </c>
      <c r="C20" s="92">
        <v>37</v>
      </c>
      <c r="D20" s="92">
        <v>192.6</v>
      </c>
      <c r="E20" s="92">
        <v>229.6</v>
      </c>
      <c r="F20" s="92">
        <v>114.8</v>
      </c>
    </row>
    <row r="21" spans="1:6" ht="15.5">
      <c r="A21" s="66" t="s">
        <v>42</v>
      </c>
      <c r="B21" s="87" t="s">
        <v>39</v>
      </c>
      <c r="C21" s="92">
        <v>129</v>
      </c>
      <c r="D21" s="92">
        <v>336.4</v>
      </c>
      <c r="E21" s="92">
        <v>465.4</v>
      </c>
      <c r="F21" s="92">
        <v>232.7</v>
      </c>
    </row>
    <row r="22" spans="1:6" ht="15.5">
      <c r="A22" s="66" t="s">
        <v>42</v>
      </c>
      <c r="B22" s="87" t="s">
        <v>37</v>
      </c>
      <c r="C22" s="92">
        <v>506.1</v>
      </c>
      <c r="D22" s="92">
        <v>1559.7</v>
      </c>
      <c r="E22" s="92">
        <v>2065.8000000000002</v>
      </c>
      <c r="F22" s="92">
        <v>2065.8000000000002</v>
      </c>
    </row>
    <row r="23" spans="1:6" ht="15.5">
      <c r="A23" s="66" t="s">
        <v>41</v>
      </c>
      <c r="B23" s="87" t="s">
        <v>39</v>
      </c>
      <c r="C23" s="92">
        <v>2.5</v>
      </c>
      <c r="D23" s="92">
        <v>1.2</v>
      </c>
      <c r="E23" s="92">
        <v>3.7</v>
      </c>
      <c r="F23" s="92">
        <v>1.8</v>
      </c>
    </row>
    <row r="24" spans="1:6" ht="15.5">
      <c r="A24" s="66" t="s">
        <v>41</v>
      </c>
      <c r="B24" s="87" t="s">
        <v>37</v>
      </c>
      <c r="C24" s="92">
        <v>379</v>
      </c>
      <c r="D24" s="92">
        <v>2531.6999999999998</v>
      </c>
      <c r="E24" s="92">
        <v>2910.8</v>
      </c>
      <c r="F24" s="92">
        <v>2910.8</v>
      </c>
    </row>
    <row r="25" spans="1:6" ht="15.5">
      <c r="A25" s="87" t="s">
        <v>40</v>
      </c>
      <c r="B25" s="87" t="s">
        <v>39</v>
      </c>
      <c r="C25" s="92">
        <v>2.2999999999999998</v>
      </c>
      <c r="D25" s="92">
        <v>0</v>
      </c>
      <c r="E25" s="92">
        <v>2.2999999999999998</v>
      </c>
      <c r="F25" s="92">
        <v>1.1000000000000001</v>
      </c>
    </row>
    <row r="26" spans="1:6" ht="15.5">
      <c r="A26" s="87" t="s">
        <v>40</v>
      </c>
      <c r="B26" s="87" t="s">
        <v>37</v>
      </c>
      <c r="C26" s="92">
        <v>302.2</v>
      </c>
      <c r="D26" s="92">
        <v>4422.8999999999996</v>
      </c>
      <c r="E26" s="92">
        <v>4725.1000000000004</v>
      </c>
      <c r="F26" s="92">
        <v>4725.1000000000004</v>
      </c>
    </row>
    <row r="27" spans="1:6" ht="15.5">
      <c r="A27" s="87" t="s">
        <v>38</v>
      </c>
      <c r="B27" s="87" t="s">
        <v>39</v>
      </c>
      <c r="C27" s="92">
        <v>1.9</v>
      </c>
      <c r="D27" s="92">
        <v>0</v>
      </c>
      <c r="E27" s="92">
        <v>1.9</v>
      </c>
      <c r="F27" s="92">
        <v>0.9</v>
      </c>
    </row>
    <row r="28" spans="1:6" ht="15.5">
      <c r="A28" s="67" t="s">
        <v>38</v>
      </c>
      <c r="B28" s="87" t="s">
        <v>37</v>
      </c>
      <c r="C28" s="92">
        <v>4578.1000000000004</v>
      </c>
      <c r="D28" s="92">
        <v>11161.2</v>
      </c>
      <c r="E28" s="92">
        <v>15739.3</v>
      </c>
      <c r="F28" s="92">
        <v>15739.3</v>
      </c>
    </row>
    <row r="29" spans="1:6" ht="15.5">
      <c r="A29" s="94" t="s">
        <v>36</v>
      </c>
      <c r="B29" s="87"/>
      <c r="C29" s="109">
        <v>5938.0150000000003</v>
      </c>
      <c r="D29" s="109">
        <v>20205.699999999997</v>
      </c>
      <c r="E29" s="109">
        <v>26143.715000000004</v>
      </c>
      <c r="F29" s="109">
        <v>25792.311000000002</v>
      </c>
    </row>
    <row r="30" spans="1:6">
      <c r="A30" s="100"/>
      <c r="B30" s="32"/>
      <c r="C30" s="32"/>
      <c r="D30" s="32"/>
      <c r="E30" s="90"/>
      <c r="F30" s="84" t="s">
        <v>35</v>
      </c>
    </row>
    <row r="31" spans="1:6">
      <c r="A31" s="44"/>
      <c r="B31" s="21"/>
      <c r="C31" s="21"/>
      <c r="D31" s="21"/>
      <c r="E31" s="21"/>
      <c r="F31" s="21"/>
    </row>
    <row r="32" spans="1:6" ht="15.5">
      <c r="A32" s="68">
        <v>2022</v>
      </c>
      <c r="B32" s="21"/>
      <c r="C32" s="21"/>
      <c r="D32" s="21"/>
      <c r="E32" s="21"/>
      <c r="F32" s="172" t="s">
        <v>51</v>
      </c>
    </row>
    <row r="33" spans="1:6" ht="31.5" thickBot="1">
      <c r="A33" s="64" t="s">
        <v>50</v>
      </c>
      <c r="B33" s="64" t="s">
        <v>49</v>
      </c>
      <c r="C33" s="64" t="s">
        <v>48</v>
      </c>
      <c r="D33" s="64" t="s">
        <v>47</v>
      </c>
      <c r="E33" s="64" t="s">
        <v>46</v>
      </c>
      <c r="F33" s="64" t="s">
        <v>45</v>
      </c>
    </row>
    <row r="34" spans="1:6" ht="15.5">
      <c r="A34" s="66" t="s">
        <v>44</v>
      </c>
      <c r="B34" s="87" t="s">
        <v>43</v>
      </c>
      <c r="C34" s="92">
        <v>36.99</v>
      </c>
      <c r="D34" s="92">
        <v>192.33699999999999</v>
      </c>
      <c r="E34" s="92">
        <f>C34+D34</f>
        <v>229.327</v>
      </c>
      <c r="F34" s="92">
        <f>E34/2</f>
        <v>114.6635</v>
      </c>
    </row>
    <row r="35" spans="1:6" ht="15.5">
      <c r="A35" s="66" t="s">
        <v>42</v>
      </c>
      <c r="B35" s="87" t="s">
        <v>39</v>
      </c>
      <c r="C35" s="92">
        <v>125.06399999999999</v>
      </c>
      <c r="D35" s="92">
        <v>365.93700000000001</v>
      </c>
      <c r="E35" s="92">
        <f>C35+D35</f>
        <v>491.00099999999998</v>
      </c>
      <c r="F35" s="92">
        <f>E35/2</f>
        <v>245.50049999999999</v>
      </c>
    </row>
    <row r="36" spans="1:6" ht="15.5">
      <c r="A36" s="66" t="s">
        <v>42</v>
      </c>
      <c r="B36" s="85" t="s">
        <v>37</v>
      </c>
      <c r="C36" s="157">
        <v>514.13</v>
      </c>
      <c r="D36" s="157">
        <v>1541.7</v>
      </c>
      <c r="E36" s="92">
        <f>C36+D36</f>
        <v>2055.83</v>
      </c>
      <c r="F36" s="157">
        <v>2055.8249999999998</v>
      </c>
    </row>
    <row r="37" spans="1:6" ht="15.5">
      <c r="A37" s="66" t="s">
        <v>41</v>
      </c>
      <c r="B37" s="87" t="s">
        <v>39</v>
      </c>
      <c r="C37" s="92">
        <v>2.4540000000000002</v>
      </c>
      <c r="D37" s="92">
        <v>1.2190000000000001</v>
      </c>
      <c r="E37" s="158">
        <f>C37+D37</f>
        <v>3.673</v>
      </c>
      <c r="F37" s="92">
        <f>E37/2</f>
        <v>1.8365</v>
      </c>
    </row>
    <row r="38" spans="1:6" ht="15.5">
      <c r="A38" s="66" t="s">
        <v>41</v>
      </c>
      <c r="B38" s="85" t="s">
        <v>37</v>
      </c>
      <c r="C38" s="157">
        <v>389.33199999999999</v>
      </c>
      <c r="D38" s="157">
        <v>2527.8910000000001</v>
      </c>
      <c r="E38" s="157">
        <f>C38+D38</f>
        <v>2917.223</v>
      </c>
      <c r="F38" s="157">
        <f>E38</f>
        <v>2917.223</v>
      </c>
    </row>
    <row r="39" spans="1:6" ht="15.5">
      <c r="A39" s="87" t="s">
        <v>40</v>
      </c>
      <c r="B39" s="87" t="s">
        <v>39</v>
      </c>
      <c r="C39" s="92">
        <v>2.2629999999999999</v>
      </c>
      <c r="D39" s="92">
        <v>0</v>
      </c>
      <c r="E39" s="92">
        <v>2.2629999999999999</v>
      </c>
      <c r="F39" s="92">
        <f>E39/2</f>
        <v>1.1315</v>
      </c>
    </row>
    <row r="40" spans="1:6" ht="15.5">
      <c r="A40" s="87" t="s">
        <v>40</v>
      </c>
      <c r="B40" s="85" t="s">
        <v>37</v>
      </c>
      <c r="C40" s="157">
        <v>302.23</v>
      </c>
      <c r="D40" s="157">
        <v>4423.0529999999999</v>
      </c>
      <c r="E40" s="157">
        <f>C40+D40</f>
        <v>4725.2829999999994</v>
      </c>
      <c r="F40" s="157">
        <f>E40</f>
        <v>4725.2829999999994</v>
      </c>
    </row>
    <row r="41" spans="1:6" ht="15.5">
      <c r="A41" s="87" t="s">
        <v>38</v>
      </c>
      <c r="B41" s="87" t="s">
        <v>39</v>
      </c>
      <c r="C41" s="92">
        <v>1.8959999999999999</v>
      </c>
      <c r="D41" s="92">
        <v>0</v>
      </c>
      <c r="E41" s="92">
        <v>1.8959999999999999</v>
      </c>
      <c r="F41" s="92">
        <v>0.94799999999999995</v>
      </c>
    </row>
    <row r="42" spans="1:6" ht="15.5">
      <c r="A42" s="67" t="s">
        <v>38</v>
      </c>
      <c r="B42" s="85" t="s">
        <v>37</v>
      </c>
      <c r="C42" s="157">
        <v>4606.5379999999996</v>
      </c>
      <c r="D42" s="157">
        <v>11164.214</v>
      </c>
      <c r="E42" s="157">
        <f>C42+D42</f>
        <v>15770.752</v>
      </c>
      <c r="F42" s="157">
        <f>E42</f>
        <v>15770.752</v>
      </c>
    </row>
    <row r="43" spans="1:6" ht="15.5">
      <c r="A43" s="94" t="s">
        <v>36</v>
      </c>
      <c r="B43" s="173"/>
      <c r="C43" s="114">
        <f>SUM(C34:C42)</f>
        <v>5980.896999999999</v>
      </c>
      <c r="D43" s="114">
        <f>SUM(D34:D42)</f>
        <v>20216.351000000002</v>
      </c>
      <c r="E43" s="114">
        <f>SUM(E34:E42)</f>
        <v>26197.248</v>
      </c>
      <c r="F43" s="114">
        <f>SUM(F34:F42)</f>
        <v>25833.163</v>
      </c>
    </row>
    <row r="44" spans="1:6">
      <c r="A44" s="44"/>
      <c r="B44" s="21"/>
      <c r="C44" s="21"/>
      <c r="D44" s="21"/>
      <c r="E44" s="21"/>
      <c r="F44" s="84" t="s">
        <v>35</v>
      </c>
    </row>
    <row r="45" spans="1:6">
      <c r="A45" s="44"/>
      <c r="B45" s="21"/>
      <c r="C45" s="21"/>
      <c r="D45" s="21"/>
      <c r="E45" s="21"/>
      <c r="F45" s="90"/>
    </row>
    <row r="46" spans="1:6" ht="15.5">
      <c r="A46" s="174">
        <v>2023</v>
      </c>
      <c r="B46" s="1"/>
      <c r="C46" s="1"/>
      <c r="D46" s="1"/>
      <c r="E46" s="1"/>
      <c r="F46" s="84" t="s">
        <v>51</v>
      </c>
    </row>
    <row r="47" spans="1:6" ht="31.5" thickBot="1">
      <c r="A47" s="64" t="s">
        <v>50</v>
      </c>
      <c r="B47" s="64" t="s">
        <v>49</v>
      </c>
      <c r="C47" s="64" t="s">
        <v>48</v>
      </c>
      <c r="D47" s="64" t="s">
        <v>47</v>
      </c>
      <c r="E47" s="64" t="s">
        <v>46</v>
      </c>
      <c r="F47" s="64" t="s">
        <v>45</v>
      </c>
    </row>
    <row r="48" spans="1:6" ht="15.5">
      <c r="A48" s="66" t="s">
        <v>44</v>
      </c>
      <c r="B48" s="89" t="s">
        <v>43</v>
      </c>
      <c r="C48" s="156">
        <v>36.99</v>
      </c>
      <c r="D48" s="156">
        <v>192.37700000000001</v>
      </c>
      <c r="E48" s="156">
        <f>C48+D48</f>
        <v>229.36700000000002</v>
      </c>
      <c r="F48" s="92">
        <f>E48/2</f>
        <v>114.68350000000001</v>
      </c>
    </row>
    <row r="49" spans="1:6" ht="15.5">
      <c r="A49" s="66" t="s">
        <v>42</v>
      </c>
      <c r="B49" s="86" t="s">
        <v>39</v>
      </c>
      <c r="C49" s="92">
        <v>123.19800000000001</v>
      </c>
      <c r="D49" s="92">
        <v>366.49400000000003</v>
      </c>
      <c r="E49" s="92">
        <f>C49+D49</f>
        <v>489.69200000000001</v>
      </c>
      <c r="F49" s="92">
        <f>E49/2</f>
        <v>244.846</v>
      </c>
    </row>
    <row r="50" spans="1:6" ht="15.5">
      <c r="A50" s="66" t="s">
        <v>42</v>
      </c>
      <c r="B50" s="88" t="s">
        <v>37</v>
      </c>
      <c r="C50" s="157">
        <v>511.90700000000004</v>
      </c>
      <c r="D50" s="157">
        <v>1545.473</v>
      </c>
      <c r="E50" s="157">
        <f>C50+D50</f>
        <v>2057.38</v>
      </c>
      <c r="F50" s="157">
        <f>E50</f>
        <v>2057.38</v>
      </c>
    </row>
    <row r="51" spans="1:6" ht="15.5">
      <c r="A51" s="66" t="s">
        <v>41</v>
      </c>
      <c r="B51" s="87" t="s">
        <v>39</v>
      </c>
      <c r="C51" s="92">
        <v>2.419</v>
      </c>
      <c r="D51" s="92">
        <v>1.254</v>
      </c>
      <c r="E51" s="92">
        <f>C51+D51</f>
        <v>3.673</v>
      </c>
      <c r="F51" s="92">
        <f>E51/2</f>
        <v>1.8365</v>
      </c>
    </row>
    <row r="52" spans="1:6" ht="15.5">
      <c r="A52" s="66" t="s">
        <v>41</v>
      </c>
      <c r="B52" s="85" t="s">
        <v>37</v>
      </c>
      <c r="C52" s="157">
        <v>379.95100000000002</v>
      </c>
      <c r="D52" s="157">
        <v>2533.1770000000001</v>
      </c>
      <c r="E52" s="157">
        <f>C52+D52</f>
        <v>2913.1280000000002</v>
      </c>
      <c r="F52" s="157">
        <f>E52</f>
        <v>2913.1280000000002</v>
      </c>
    </row>
    <row r="53" spans="1:6" ht="15.5">
      <c r="A53" s="87" t="s">
        <v>40</v>
      </c>
      <c r="B53" s="86" t="s">
        <v>39</v>
      </c>
      <c r="C53" s="92">
        <v>2.2629999999999999</v>
      </c>
      <c r="D53" s="92">
        <v>0</v>
      </c>
      <c r="E53" s="92">
        <v>2.2629999999999999</v>
      </c>
      <c r="F53" s="92">
        <f>E53/2</f>
        <v>1.1315</v>
      </c>
    </row>
    <row r="54" spans="1:6" ht="15.5">
      <c r="A54" s="87" t="s">
        <v>40</v>
      </c>
      <c r="B54" s="88" t="s">
        <v>37</v>
      </c>
      <c r="C54" s="157">
        <v>287.33999999999997</v>
      </c>
      <c r="D54" s="157">
        <v>4437.4089999999997</v>
      </c>
      <c r="E54" s="157">
        <f>C54+D54</f>
        <v>4724.7489999999998</v>
      </c>
      <c r="F54" s="157">
        <f>E54</f>
        <v>4724.7489999999998</v>
      </c>
    </row>
    <row r="55" spans="1:6" ht="15.5">
      <c r="A55" s="87" t="s">
        <v>38</v>
      </c>
      <c r="B55" s="86" t="s">
        <v>39</v>
      </c>
      <c r="C55" s="159">
        <v>1.8959999999999999</v>
      </c>
      <c r="D55" s="159">
        <v>0</v>
      </c>
      <c r="E55" s="159">
        <v>1.8959999999999999</v>
      </c>
      <c r="F55" s="159">
        <v>0.94799999999999995</v>
      </c>
    </row>
    <row r="56" spans="1:6" ht="15.5">
      <c r="A56" s="67" t="s">
        <v>38</v>
      </c>
      <c r="B56" s="85" t="s">
        <v>37</v>
      </c>
      <c r="C56" s="157">
        <v>4639.2780000000002</v>
      </c>
      <c r="D56" s="157">
        <v>11160.489</v>
      </c>
      <c r="E56" s="157">
        <f>C56+D56</f>
        <v>15799.767</v>
      </c>
      <c r="F56" s="157">
        <f>E56</f>
        <v>15799.767</v>
      </c>
    </row>
    <row r="57" spans="1:6" ht="15.5">
      <c r="A57" s="94" t="s">
        <v>36</v>
      </c>
      <c r="B57" s="175"/>
      <c r="C57" s="176">
        <f>SUM(C48:C56)</f>
        <v>5985.2420000000002</v>
      </c>
      <c r="D57" s="176">
        <f>SUM(D48:D56)</f>
        <v>20236.672999999999</v>
      </c>
      <c r="E57" s="176">
        <f>SUM(E48:E56)</f>
        <v>26221.915000000001</v>
      </c>
      <c r="F57" s="176">
        <f>SUM(F48:F56)</f>
        <v>25858.469499999999</v>
      </c>
    </row>
    <row r="58" spans="1:6">
      <c r="A58" s="63"/>
      <c r="B58" s="1"/>
      <c r="C58" s="1"/>
      <c r="D58" s="1"/>
      <c r="E58" s="1"/>
      <c r="F58" s="84" t="s">
        <v>35</v>
      </c>
    </row>
  </sheetData>
  <hyperlinks>
    <hyperlink ref="A2" location="'Notes and Definitions'!A2" display="Notes and Definitions for the table below " xr:uid="{C0D5FFB7-BC0A-424D-A8B6-0819CAC43EB3}"/>
  </hyperlinks>
  <pageMargins left="0.7" right="0.7" top="0.75" bottom="0.75" header="0.3" footer="0.3"/>
  <pageSetup paperSize="9" orientation="portrait" r:id="rId1"/>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H82"/>
  <sheetViews>
    <sheetView workbookViewId="0"/>
  </sheetViews>
  <sheetFormatPr defaultColWidth="10.81640625" defaultRowHeight="15.5"/>
  <cols>
    <col min="1" max="1" width="38.1796875" style="9" customWidth="1"/>
    <col min="2" max="2" width="14.453125" style="31" customWidth="1"/>
    <col min="3" max="3" width="16.54296875" style="31" customWidth="1"/>
    <col min="4" max="4" width="19.81640625" style="31" customWidth="1"/>
    <col min="5" max="6" width="10.81640625" style="31"/>
    <col min="7" max="7" width="13.81640625" style="31" customWidth="1"/>
    <col min="8" max="8" width="22.54296875" style="31" customWidth="1"/>
    <col min="9" max="16384" width="10.81640625" style="9"/>
  </cols>
  <sheetData>
    <row r="1" spans="1:8">
      <c r="A1" s="38" t="s">
        <v>158</v>
      </c>
      <c r="D1" s="107"/>
    </row>
    <row r="2" spans="1:8">
      <c r="A2" s="62" t="s">
        <v>27</v>
      </c>
      <c r="B2" s="11"/>
      <c r="D2" s="107"/>
    </row>
    <row r="3" spans="1:8">
      <c r="A3" s="60"/>
      <c r="B3" s="11"/>
      <c r="D3" s="107"/>
    </row>
    <row r="4" spans="1:8">
      <c r="A4" s="68">
        <v>2020</v>
      </c>
      <c r="B4" s="66"/>
      <c r="C4" s="66"/>
      <c r="D4" s="66"/>
      <c r="E4" s="66"/>
      <c r="F4" s="66"/>
      <c r="G4" s="66"/>
      <c r="H4" s="177" t="s">
        <v>51</v>
      </c>
    </row>
    <row r="5" spans="1:8" s="180" customFormat="1" ht="31.5" thickBot="1">
      <c r="A5" s="64" t="s">
        <v>157</v>
      </c>
      <c r="B5" s="64" t="s">
        <v>70</v>
      </c>
      <c r="C5" s="64" t="s">
        <v>92</v>
      </c>
      <c r="D5" s="64" t="s">
        <v>93</v>
      </c>
      <c r="E5" s="64" t="s">
        <v>41</v>
      </c>
      <c r="F5" s="64" t="s">
        <v>40</v>
      </c>
      <c r="G5" s="64" t="s">
        <v>38</v>
      </c>
      <c r="H5" s="64" t="s">
        <v>69</v>
      </c>
    </row>
    <row r="6" spans="1:8">
      <c r="A6" s="98" t="s">
        <v>67</v>
      </c>
      <c r="B6" s="108">
        <v>35.1965</v>
      </c>
      <c r="C6" s="108">
        <v>21.672999999999998</v>
      </c>
      <c r="D6" s="108">
        <v>107.837</v>
      </c>
      <c r="E6" s="108">
        <v>150.19550000000001</v>
      </c>
      <c r="F6" s="108">
        <v>238.4795</v>
      </c>
      <c r="G6" s="108">
        <v>820.48199999999997</v>
      </c>
      <c r="H6" s="108">
        <v>1373.8634999999999</v>
      </c>
    </row>
    <row r="7" spans="1:8">
      <c r="A7" s="98" t="s">
        <v>66</v>
      </c>
      <c r="B7" s="108">
        <v>0</v>
      </c>
      <c r="C7" s="108">
        <v>8.7490000000000006</v>
      </c>
      <c r="D7" s="108">
        <v>288.01499999999999</v>
      </c>
      <c r="E7" s="108">
        <v>452.892</v>
      </c>
      <c r="F7" s="108">
        <v>446.03</v>
      </c>
      <c r="G7" s="108">
        <v>1449.6030000000001</v>
      </c>
      <c r="H7" s="108">
        <v>2645.2889999999998</v>
      </c>
    </row>
    <row r="8" spans="1:8">
      <c r="A8" s="98" t="s">
        <v>65</v>
      </c>
      <c r="B8" s="108">
        <v>7.3</v>
      </c>
      <c r="C8" s="108">
        <v>38.128</v>
      </c>
      <c r="D8" s="108">
        <v>152.53299999999999</v>
      </c>
      <c r="E8" s="108">
        <v>236.12150000000003</v>
      </c>
      <c r="F8" s="108">
        <v>308.54599999999999</v>
      </c>
      <c r="G8" s="108">
        <v>1007.6469999999999</v>
      </c>
      <c r="H8" s="108">
        <v>1750.2755</v>
      </c>
    </row>
    <row r="9" spans="1:8">
      <c r="A9" s="187" t="s">
        <v>64</v>
      </c>
      <c r="B9" s="125">
        <v>42.496499999999997</v>
      </c>
      <c r="C9" s="125">
        <v>68.55</v>
      </c>
      <c r="D9" s="125">
        <v>548.38499999999999</v>
      </c>
      <c r="E9" s="125">
        <v>839.20900000000006</v>
      </c>
      <c r="F9" s="125">
        <v>993.05549999999994</v>
      </c>
      <c r="G9" s="125">
        <v>3277.732</v>
      </c>
      <c r="H9" s="125">
        <v>5769.4279999999999</v>
      </c>
    </row>
    <row r="10" spans="1:8">
      <c r="A10" s="98" t="s">
        <v>63</v>
      </c>
      <c r="B10" s="108">
        <v>0</v>
      </c>
      <c r="C10" s="108">
        <v>26.388999999999999</v>
      </c>
      <c r="D10" s="108">
        <v>136.31399999999999</v>
      </c>
      <c r="E10" s="108">
        <v>57.789499999999997</v>
      </c>
      <c r="F10" s="108">
        <v>165.167</v>
      </c>
      <c r="G10" s="108">
        <v>778.52700000000004</v>
      </c>
      <c r="H10" s="108">
        <v>1164.1865</v>
      </c>
    </row>
    <row r="11" spans="1:8">
      <c r="A11" s="98" t="s">
        <v>62</v>
      </c>
      <c r="B11" s="108">
        <v>25.47</v>
      </c>
      <c r="C11" s="108">
        <v>29.913</v>
      </c>
      <c r="D11" s="108">
        <v>231.571</v>
      </c>
      <c r="E11" s="108">
        <v>397.20100000000002</v>
      </c>
      <c r="F11" s="108">
        <v>677.625</v>
      </c>
      <c r="G11" s="108">
        <v>2218.4389999999999</v>
      </c>
      <c r="H11" s="108">
        <v>3580.2190000000001</v>
      </c>
    </row>
    <row r="12" spans="1:8">
      <c r="A12" s="98" t="s">
        <v>61</v>
      </c>
      <c r="B12" s="108">
        <v>0</v>
      </c>
      <c r="C12" s="108">
        <v>29.436499999999999</v>
      </c>
      <c r="D12" s="108">
        <v>320.55099999999999</v>
      </c>
      <c r="E12" s="108">
        <v>290.005</v>
      </c>
      <c r="F12" s="108">
        <v>604.91399999999999</v>
      </c>
      <c r="G12" s="108">
        <v>1824.9070000000002</v>
      </c>
      <c r="H12" s="108">
        <v>3069.8135000000002</v>
      </c>
    </row>
    <row r="13" spans="1:8">
      <c r="A13" s="187" t="s">
        <v>60</v>
      </c>
      <c r="B13" s="125">
        <v>25.47</v>
      </c>
      <c r="C13" s="125">
        <v>85.738500000000002</v>
      </c>
      <c r="D13" s="125">
        <v>688.43599999999992</v>
      </c>
      <c r="E13" s="125">
        <v>744.99549999999999</v>
      </c>
      <c r="F13" s="125">
        <v>1447.7060000000001</v>
      </c>
      <c r="G13" s="125">
        <v>4821.8729999999996</v>
      </c>
      <c r="H13" s="125">
        <v>7814.2190000000001</v>
      </c>
    </row>
    <row r="14" spans="1:8">
      <c r="A14" s="98" t="s">
        <v>59</v>
      </c>
      <c r="B14" s="110">
        <v>12.3695</v>
      </c>
      <c r="C14" s="110">
        <v>21.134499999999999</v>
      </c>
      <c r="D14" s="108">
        <v>92.218999999999994</v>
      </c>
      <c r="E14" s="108">
        <v>50.755000000000003</v>
      </c>
      <c r="F14" s="108">
        <v>35.826000000000001</v>
      </c>
      <c r="G14" s="108">
        <v>877.25199999999995</v>
      </c>
      <c r="H14" s="108">
        <v>1089.556</v>
      </c>
    </row>
    <row r="15" spans="1:8">
      <c r="A15" s="98" t="s">
        <v>58</v>
      </c>
      <c r="B15" s="108">
        <v>25.582000000000001</v>
      </c>
      <c r="C15" s="108">
        <v>11.919499999999999</v>
      </c>
      <c r="D15" s="108">
        <v>111.28100000000001</v>
      </c>
      <c r="E15" s="108">
        <v>141.75899999999999</v>
      </c>
      <c r="F15" s="108">
        <v>227.61600000000001</v>
      </c>
      <c r="G15" s="108">
        <v>848.25699999999995</v>
      </c>
      <c r="H15" s="108">
        <v>1366.4144999999999</v>
      </c>
    </row>
    <row r="16" spans="1:8">
      <c r="A16" s="187" t="s">
        <v>57</v>
      </c>
      <c r="B16" s="125">
        <v>37.951500000000003</v>
      </c>
      <c r="C16" s="125">
        <v>33.054000000000002</v>
      </c>
      <c r="D16" s="125">
        <v>203.5</v>
      </c>
      <c r="E16" s="125">
        <v>192.51399999999998</v>
      </c>
      <c r="F16" s="125">
        <v>263.44200000000001</v>
      </c>
      <c r="G16" s="125">
        <v>1725.509</v>
      </c>
      <c r="H16" s="125">
        <v>2455.9704999999999</v>
      </c>
    </row>
    <row r="17" spans="1:8">
      <c r="A17" s="98" t="s">
        <v>56</v>
      </c>
      <c r="B17" s="108">
        <v>0</v>
      </c>
      <c r="C17" s="108">
        <v>17.352</v>
      </c>
      <c r="D17" s="108">
        <v>91.3</v>
      </c>
      <c r="E17" s="108">
        <v>260.947</v>
      </c>
      <c r="F17" s="108">
        <v>452.10500000000002</v>
      </c>
      <c r="G17" s="108">
        <v>1512.855</v>
      </c>
      <c r="H17" s="108">
        <v>2334.5590000000002</v>
      </c>
    </row>
    <row r="18" spans="1:8">
      <c r="A18" s="98" t="s">
        <v>55</v>
      </c>
      <c r="B18" s="108">
        <v>0</v>
      </c>
      <c r="C18" s="108">
        <v>0.56999999999999995</v>
      </c>
      <c r="D18" s="108">
        <v>319.048</v>
      </c>
      <c r="E18" s="108">
        <v>454.875</v>
      </c>
      <c r="F18" s="108">
        <v>878.64</v>
      </c>
      <c r="G18" s="108">
        <v>2336.337</v>
      </c>
      <c r="H18" s="108">
        <v>3989.47</v>
      </c>
    </row>
    <row r="19" spans="1:8">
      <c r="A19" s="98" t="s">
        <v>54</v>
      </c>
      <c r="B19" s="108">
        <v>8.8829999999999991</v>
      </c>
      <c r="C19" s="108">
        <v>27.395499999999998</v>
      </c>
      <c r="D19" s="108">
        <v>215.62299999999999</v>
      </c>
      <c r="E19" s="108">
        <v>419.82900000000001</v>
      </c>
      <c r="F19" s="108">
        <v>692.04100000000005</v>
      </c>
      <c r="G19" s="108">
        <v>2042.1320000000001</v>
      </c>
      <c r="H19" s="108">
        <v>3405.9035000000003</v>
      </c>
    </row>
    <row r="20" spans="1:8" ht="16" thickBot="1">
      <c r="A20" s="147" t="s">
        <v>53</v>
      </c>
      <c r="B20" s="91">
        <v>8.8829999999999991</v>
      </c>
      <c r="C20" s="91">
        <v>45.317499999999995</v>
      </c>
      <c r="D20" s="91">
        <v>625.971</v>
      </c>
      <c r="E20" s="91">
        <v>1135.6510000000001</v>
      </c>
      <c r="F20" s="91">
        <v>2022.7860000000001</v>
      </c>
      <c r="G20" s="91">
        <v>5891.3240000000005</v>
      </c>
      <c r="H20" s="91">
        <v>9729.9325000000008</v>
      </c>
    </row>
    <row r="21" spans="1:8" ht="16" thickBot="1">
      <c r="A21" s="178" t="s">
        <v>52</v>
      </c>
      <c r="B21" s="114">
        <v>114.801</v>
      </c>
      <c r="C21" s="114">
        <v>232.66</v>
      </c>
      <c r="D21" s="114">
        <v>2066.2919999999999</v>
      </c>
      <c r="E21" s="114">
        <v>2912.3694999999998</v>
      </c>
      <c r="F21" s="114">
        <v>4726.9894999999997</v>
      </c>
      <c r="G21" s="114">
        <v>15716.438</v>
      </c>
      <c r="H21" s="114">
        <v>25769.550000000003</v>
      </c>
    </row>
    <row r="22" spans="1:8">
      <c r="A22" s="22"/>
      <c r="B22" s="67"/>
      <c r="C22" s="67"/>
      <c r="D22" s="67"/>
      <c r="E22" s="67"/>
      <c r="F22" s="66"/>
      <c r="G22" s="66"/>
      <c r="H22" s="111" t="s">
        <v>35</v>
      </c>
    </row>
    <row r="23" spans="1:8">
      <c r="A23" s="22"/>
      <c r="B23" s="67"/>
      <c r="C23" s="67"/>
      <c r="D23" s="67"/>
      <c r="E23" s="67"/>
      <c r="F23" s="67"/>
      <c r="G23" s="67"/>
      <c r="H23" s="67"/>
    </row>
    <row r="24" spans="1:8">
      <c r="A24" s="68">
        <v>2021</v>
      </c>
      <c r="B24" s="67"/>
      <c r="C24" s="67"/>
      <c r="D24" s="67"/>
      <c r="E24" s="67"/>
      <c r="F24" s="67"/>
      <c r="G24" s="67"/>
      <c r="H24" s="100" t="s">
        <v>51</v>
      </c>
    </row>
    <row r="25" spans="1:8" ht="31.5" thickBot="1">
      <c r="A25" s="64" t="s">
        <v>157</v>
      </c>
      <c r="B25" s="64" t="s">
        <v>70</v>
      </c>
      <c r="C25" s="64" t="s">
        <v>92</v>
      </c>
      <c r="D25" s="64" t="s">
        <v>93</v>
      </c>
      <c r="E25" s="64" t="s">
        <v>41</v>
      </c>
      <c r="F25" s="64" t="s">
        <v>40</v>
      </c>
      <c r="G25" s="64" t="s">
        <v>38</v>
      </c>
      <c r="H25" s="64" t="s">
        <v>69</v>
      </c>
    </row>
    <row r="26" spans="1:8">
      <c r="A26" s="65" t="s">
        <v>67</v>
      </c>
      <c r="B26" s="96">
        <v>35.1965</v>
      </c>
      <c r="C26" s="96">
        <v>21.688500000000001</v>
      </c>
      <c r="D26" s="96">
        <v>107.786</v>
      </c>
      <c r="E26" s="96">
        <v>149.9015</v>
      </c>
      <c r="F26" s="96">
        <v>238.34550000000002</v>
      </c>
      <c r="G26" s="96">
        <v>823.13800000000003</v>
      </c>
      <c r="H26" s="96">
        <v>1376.056</v>
      </c>
    </row>
    <row r="27" spans="1:8">
      <c r="A27" s="65" t="s">
        <v>66</v>
      </c>
      <c r="B27" s="96">
        <v>0</v>
      </c>
      <c r="C27" s="96">
        <v>8.7645</v>
      </c>
      <c r="D27" s="96">
        <v>287.72199999999998</v>
      </c>
      <c r="E27" s="96">
        <v>453.69400000000002</v>
      </c>
      <c r="F27" s="96">
        <v>445.93700000000001</v>
      </c>
      <c r="G27" s="96">
        <v>1449.952</v>
      </c>
      <c r="H27" s="96">
        <v>2646.0694999999996</v>
      </c>
    </row>
    <row r="28" spans="1:8">
      <c r="A28" s="65" t="s">
        <v>65</v>
      </c>
      <c r="B28" s="96">
        <v>7.3</v>
      </c>
      <c r="C28" s="96">
        <v>38.121499999999997</v>
      </c>
      <c r="D28" s="96">
        <v>152.142</v>
      </c>
      <c r="E28" s="96">
        <v>235.84450000000001</v>
      </c>
      <c r="F28" s="96">
        <v>308.577</v>
      </c>
      <c r="G28" s="96">
        <v>1009.7719999999999</v>
      </c>
      <c r="H28" s="96">
        <v>1751.7570000000001</v>
      </c>
    </row>
    <row r="29" spans="1:8">
      <c r="A29" s="124" t="s">
        <v>64</v>
      </c>
      <c r="B29" s="127">
        <v>42.496499999999997</v>
      </c>
      <c r="C29" s="127">
        <v>68.5745</v>
      </c>
      <c r="D29" s="127">
        <v>547.65</v>
      </c>
      <c r="E29" s="127">
        <v>839.44</v>
      </c>
      <c r="F29" s="127">
        <v>992.85950000000003</v>
      </c>
      <c r="G29" s="127">
        <v>3282.8620000000001</v>
      </c>
      <c r="H29" s="127">
        <v>5773.8824999999997</v>
      </c>
    </row>
    <row r="30" spans="1:8">
      <c r="A30" s="65" t="s">
        <v>63</v>
      </c>
      <c r="B30" s="96">
        <v>0</v>
      </c>
      <c r="C30" s="96">
        <v>26.388999999999999</v>
      </c>
      <c r="D30" s="96">
        <v>136.31399999999999</v>
      </c>
      <c r="E30" s="96">
        <v>57.789499999999997</v>
      </c>
      <c r="F30" s="96">
        <v>165.15700000000001</v>
      </c>
      <c r="G30" s="96">
        <v>779.21100000000001</v>
      </c>
      <c r="H30" s="96">
        <v>1164.8605</v>
      </c>
    </row>
    <row r="31" spans="1:8">
      <c r="A31" s="65" t="s">
        <v>62</v>
      </c>
      <c r="B31" s="96">
        <v>25.47</v>
      </c>
      <c r="C31" s="96">
        <v>29.913</v>
      </c>
      <c r="D31" s="96">
        <v>231.571</v>
      </c>
      <c r="E31" s="96">
        <v>397.20100000000002</v>
      </c>
      <c r="F31" s="96">
        <v>677.19399999999996</v>
      </c>
      <c r="G31" s="96">
        <v>2215.1089999999999</v>
      </c>
      <c r="H31" s="96">
        <v>3576.4579999999996</v>
      </c>
    </row>
    <row r="32" spans="1:8">
      <c r="A32" s="65" t="s">
        <v>61</v>
      </c>
      <c r="B32" s="96">
        <v>0</v>
      </c>
      <c r="C32" s="96">
        <v>29.436499999999999</v>
      </c>
      <c r="D32" s="96">
        <v>320.55099999999999</v>
      </c>
      <c r="E32" s="96">
        <v>290.005</v>
      </c>
      <c r="F32" s="96">
        <v>604.83100000000002</v>
      </c>
      <c r="G32" s="96">
        <v>1827.5920000000001</v>
      </c>
      <c r="H32" s="96">
        <v>3072.4155000000001</v>
      </c>
    </row>
    <row r="33" spans="1:8">
      <c r="A33" s="124" t="s">
        <v>60</v>
      </c>
      <c r="B33" s="127">
        <v>25.47</v>
      </c>
      <c r="C33" s="127">
        <v>85.738500000000002</v>
      </c>
      <c r="D33" s="127">
        <v>688.43599999999992</v>
      </c>
      <c r="E33" s="127">
        <v>744.99549999999999</v>
      </c>
      <c r="F33" s="127">
        <v>1447.182</v>
      </c>
      <c r="G33" s="127">
        <v>4821.9120000000003</v>
      </c>
      <c r="H33" s="127">
        <v>7813.7339999999995</v>
      </c>
    </row>
    <row r="34" spans="1:8">
      <c r="A34" s="65" t="s">
        <v>59</v>
      </c>
      <c r="B34" s="97">
        <v>12.3695</v>
      </c>
      <c r="C34" s="97">
        <v>21.134499999999999</v>
      </c>
      <c r="D34" s="96">
        <v>92.218999999999994</v>
      </c>
      <c r="E34" s="96">
        <v>50.755000000000003</v>
      </c>
      <c r="F34" s="96">
        <v>35.826000000000001</v>
      </c>
      <c r="G34" s="96">
        <v>879.63499999999999</v>
      </c>
      <c r="H34" s="96">
        <v>1091.9389999999999</v>
      </c>
    </row>
    <row r="35" spans="1:8">
      <c r="A35" s="65" t="s">
        <v>58</v>
      </c>
      <c r="B35" s="96">
        <v>25.582000000000001</v>
      </c>
      <c r="C35" s="96">
        <v>11.919499999999999</v>
      </c>
      <c r="D35" s="96">
        <v>111.28100000000001</v>
      </c>
      <c r="E35" s="96">
        <v>141.75899999999999</v>
      </c>
      <c r="F35" s="96">
        <v>227.61600000000001</v>
      </c>
      <c r="G35" s="96">
        <v>855.55899999999997</v>
      </c>
      <c r="H35" s="96">
        <v>1373.7165</v>
      </c>
    </row>
    <row r="36" spans="1:8">
      <c r="A36" s="124" t="s">
        <v>57</v>
      </c>
      <c r="B36" s="127">
        <v>37.951500000000003</v>
      </c>
      <c r="C36" s="127">
        <v>33.054000000000002</v>
      </c>
      <c r="D36" s="127">
        <v>203.5</v>
      </c>
      <c r="E36" s="127">
        <v>192.51399999999998</v>
      </c>
      <c r="F36" s="127">
        <v>263.44200000000001</v>
      </c>
      <c r="G36" s="127">
        <v>1735.194</v>
      </c>
      <c r="H36" s="127">
        <v>2465.6554999999998</v>
      </c>
    </row>
    <row r="37" spans="1:8">
      <c r="A37" s="65" t="s">
        <v>56</v>
      </c>
      <c r="B37" s="96">
        <v>0</v>
      </c>
      <c r="C37" s="96">
        <v>17.352</v>
      </c>
      <c r="D37" s="96">
        <v>91.3</v>
      </c>
      <c r="E37" s="96">
        <v>260.947</v>
      </c>
      <c r="F37" s="96">
        <v>452.04</v>
      </c>
      <c r="G37" s="96">
        <v>1516.5170000000001</v>
      </c>
      <c r="H37" s="96">
        <v>2338.1559999999999</v>
      </c>
    </row>
    <row r="38" spans="1:8">
      <c r="A38" s="65" t="s">
        <v>55</v>
      </c>
      <c r="B38" s="96">
        <v>0</v>
      </c>
      <c r="C38" s="96">
        <v>0.56999999999999995</v>
      </c>
      <c r="D38" s="96">
        <v>319.26900000000001</v>
      </c>
      <c r="E38" s="96">
        <v>454.875</v>
      </c>
      <c r="F38" s="96">
        <v>878.64</v>
      </c>
      <c r="G38" s="96">
        <v>2338.5279999999998</v>
      </c>
      <c r="H38" s="96">
        <v>3991.8819999999996</v>
      </c>
    </row>
    <row r="39" spans="1:8">
      <c r="A39" s="65" t="s">
        <v>54</v>
      </c>
      <c r="B39" s="96">
        <v>8.8829999999999991</v>
      </c>
      <c r="C39" s="96">
        <v>27.395499999999998</v>
      </c>
      <c r="D39" s="96">
        <v>215.62299999999999</v>
      </c>
      <c r="E39" s="96">
        <v>419.82900000000001</v>
      </c>
      <c r="F39" s="96">
        <v>692.04100000000005</v>
      </c>
      <c r="G39" s="96">
        <v>2045.229</v>
      </c>
      <c r="H39" s="96">
        <v>3409.0005000000001</v>
      </c>
    </row>
    <row r="40" spans="1:8" ht="16" thickBot="1">
      <c r="A40" s="64" t="s">
        <v>53</v>
      </c>
      <c r="B40" s="95">
        <v>8.8829999999999991</v>
      </c>
      <c r="C40" s="95">
        <v>45.317499999999995</v>
      </c>
      <c r="D40" s="95">
        <v>626.19200000000001</v>
      </c>
      <c r="E40" s="95">
        <v>1135.6510000000001</v>
      </c>
      <c r="F40" s="95">
        <v>2022.721</v>
      </c>
      <c r="G40" s="95">
        <v>5900.2740000000003</v>
      </c>
      <c r="H40" s="95">
        <v>9739.0384999999987</v>
      </c>
    </row>
    <row r="41" spans="1:8">
      <c r="A41" s="94" t="s">
        <v>52</v>
      </c>
      <c r="B41" s="179">
        <v>114.801</v>
      </c>
      <c r="C41" s="179">
        <v>232.68449999999999</v>
      </c>
      <c r="D41" s="179">
        <v>2065.7779999999998</v>
      </c>
      <c r="E41" s="179">
        <v>2912.6005</v>
      </c>
      <c r="F41" s="179">
        <v>4726.2044999999998</v>
      </c>
      <c r="G41" s="179">
        <v>15740.242000000002</v>
      </c>
      <c r="H41" s="179">
        <v>25792.3105</v>
      </c>
    </row>
    <row r="42" spans="1:8">
      <c r="A42" s="22"/>
      <c r="B42" s="67"/>
      <c r="C42" s="67"/>
      <c r="D42" s="67"/>
      <c r="E42" s="67"/>
      <c r="F42" s="66"/>
      <c r="G42" s="66"/>
      <c r="H42" s="100" t="s">
        <v>35</v>
      </c>
    </row>
    <row r="43" spans="1:8">
      <c r="A43" s="22"/>
      <c r="B43" s="67"/>
      <c r="C43" s="67"/>
      <c r="D43" s="67"/>
      <c r="E43" s="67"/>
      <c r="F43" s="67"/>
      <c r="G43" s="67"/>
      <c r="H43" s="67"/>
    </row>
    <row r="44" spans="1:8">
      <c r="A44" s="68">
        <v>2022</v>
      </c>
      <c r="B44" s="67"/>
      <c r="C44" s="67"/>
      <c r="D44" s="67"/>
      <c r="E44" s="67"/>
      <c r="F44" s="67"/>
      <c r="G44" s="67"/>
      <c r="H44" s="100" t="s">
        <v>51</v>
      </c>
    </row>
    <row r="45" spans="1:8" ht="31.5" thickBot="1">
      <c r="A45" s="64" t="s">
        <v>157</v>
      </c>
      <c r="B45" s="64" t="s">
        <v>70</v>
      </c>
      <c r="C45" s="64" t="s">
        <v>92</v>
      </c>
      <c r="D45" s="64" t="s">
        <v>93</v>
      </c>
      <c r="E45" s="64" t="s">
        <v>41</v>
      </c>
      <c r="F45" s="64" t="s">
        <v>40</v>
      </c>
      <c r="G45" s="64" t="s">
        <v>38</v>
      </c>
      <c r="H45" s="64" t="s">
        <v>69</v>
      </c>
    </row>
    <row r="46" spans="1:8">
      <c r="A46" s="65" t="s">
        <v>67</v>
      </c>
      <c r="B46" s="108">
        <f>70.158/2</f>
        <v>35.079000000000001</v>
      </c>
      <c r="C46" s="108">
        <f>57.114/2</f>
        <v>28.556999999999999</v>
      </c>
      <c r="D46" s="108">
        <v>101.02</v>
      </c>
      <c r="E46" s="112">
        <f>1.219/2+(156.371)</f>
        <v>156.98050000000001</v>
      </c>
      <c r="F46" s="108">
        <f>0.559/2+(238.066)</f>
        <v>238.34550000000002</v>
      </c>
      <c r="G46" s="108">
        <v>826.35299999999995</v>
      </c>
      <c r="H46" s="108">
        <f>SUM(B46:G46)</f>
        <v>1386.335</v>
      </c>
    </row>
    <row r="47" spans="1:8">
      <c r="A47" s="65" t="s">
        <v>66</v>
      </c>
      <c r="B47" s="108">
        <v>0</v>
      </c>
      <c r="C47" s="108">
        <f>17.529/2</f>
        <v>8.7645</v>
      </c>
      <c r="D47" s="108">
        <v>287.72199999999998</v>
      </c>
      <c r="E47" s="112">
        <v>453.69400000000002</v>
      </c>
      <c r="F47" s="108">
        <v>445.93700000000001</v>
      </c>
      <c r="G47" s="108">
        <v>1451.5840000000001</v>
      </c>
      <c r="H47" s="108">
        <f>SUM(B47:G47)</f>
        <v>2647.7015000000001</v>
      </c>
    </row>
    <row r="48" spans="1:8">
      <c r="A48" s="65" t="s">
        <v>65</v>
      </c>
      <c r="B48" s="108">
        <f>14.6/2</f>
        <v>7.3</v>
      </c>
      <c r="C48" s="108">
        <f>76.243/2</f>
        <v>38.121499999999997</v>
      </c>
      <c r="D48" s="108">
        <v>152.142</v>
      </c>
      <c r="E48" s="112">
        <f>0.035/2+(235.827)</f>
        <v>235.84450000000001</v>
      </c>
      <c r="F48" s="108">
        <v>308.577</v>
      </c>
      <c r="G48" s="108">
        <f>0.328/2+(1013.477)</f>
        <v>1013.641</v>
      </c>
      <c r="H48" s="108">
        <f>SUM(B48:G48)</f>
        <v>1755.626</v>
      </c>
    </row>
    <row r="49" spans="1:8">
      <c r="A49" s="124" t="s">
        <v>64</v>
      </c>
      <c r="B49" s="125">
        <f t="shared" ref="B49:H49" si="0">SUM(B46:B48)</f>
        <v>42.378999999999998</v>
      </c>
      <c r="C49" s="125">
        <f t="shared" si="0"/>
        <v>75.442999999999998</v>
      </c>
      <c r="D49" s="125">
        <f t="shared" si="0"/>
        <v>540.88400000000001</v>
      </c>
      <c r="E49" s="126">
        <f t="shared" si="0"/>
        <v>846.51900000000012</v>
      </c>
      <c r="F49" s="126">
        <f t="shared" si="0"/>
        <v>992.85950000000003</v>
      </c>
      <c r="G49" s="125">
        <f t="shared" si="0"/>
        <v>3291.578</v>
      </c>
      <c r="H49" s="125">
        <f t="shared" si="0"/>
        <v>5789.6625000000004</v>
      </c>
    </row>
    <row r="50" spans="1:8">
      <c r="A50" s="65" t="s">
        <v>63</v>
      </c>
      <c r="B50" s="108">
        <v>0</v>
      </c>
      <c r="C50" s="108">
        <f>52.778/2</f>
        <v>26.388999999999999</v>
      </c>
      <c r="D50" s="108">
        <v>136.31399999999999</v>
      </c>
      <c r="E50" s="112">
        <f>0.157/2+57.711</f>
        <v>57.789499999999997</v>
      </c>
      <c r="F50" s="108">
        <f>1.704/2+(163.988)</f>
        <v>164.84</v>
      </c>
      <c r="G50" s="108">
        <v>783.36599999999999</v>
      </c>
      <c r="H50" s="108">
        <f>SUM(B50:G50)</f>
        <v>1168.6985</v>
      </c>
    </row>
    <row r="51" spans="1:8">
      <c r="A51" s="65" t="s">
        <v>62</v>
      </c>
      <c r="B51" s="108">
        <f>50.94/2</f>
        <v>25.47</v>
      </c>
      <c r="C51" s="108">
        <f>59.826/2</f>
        <v>29.913</v>
      </c>
      <c r="D51" s="108">
        <v>231.571</v>
      </c>
      <c r="E51" s="112">
        <v>396.59500000000003</v>
      </c>
      <c r="F51" s="108">
        <v>677.4</v>
      </c>
      <c r="G51" s="108">
        <v>2221.3710000000001</v>
      </c>
      <c r="H51" s="108">
        <f>SUM(B51:G51)</f>
        <v>3582.32</v>
      </c>
    </row>
    <row r="52" spans="1:8">
      <c r="A52" s="65" t="s">
        <v>61</v>
      </c>
      <c r="B52" s="108">
        <v>0</v>
      </c>
      <c r="C52" s="108">
        <f>58.873/2</f>
        <v>29.436499999999999</v>
      </c>
      <c r="D52" s="108">
        <v>320.55099999999999</v>
      </c>
      <c r="E52" s="112">
        <v>290.005</v>
      </c>
      <c r="F52" s="108">
        <v>604.83100000000002</v>
      </c>
      <c r="G52" s="108">
        <f>1.568/2+(1828.083)</f>
        <v>1828.8670000000002</v>
      </c>
      <c r="H52" s="108">
        <f>SUM(B52:G52)</f>
        <v>3073.6905000000002</v>
      </c>
    </row>
    <row r="53" spans="1:8">
      <c r="A53" s="124" t="s">
        <v>60</v>
      </c>
      <c r="B53" s="125">
        <f t="shared" ref="B53:H53" si="1">SUM(B50:B52)</f>
        <v>25.47</v>
      </c>
      <c r="C53" s="125">
        <f t="shared" si="1"/>
        <v>85.738500000000002</v>
      </c>
      <c r="D53" s="125">
        <f t="shared" si="1"/>
        <v>688.43599999999992</v>
      </c>
      <c r="E53" s="126">
        <f t="shared" si="1"/>
        <v>744.3895</v>
      </c>
      <c r="F53" s="126">
        <f t="shared" si="1"/>
        <v>1447.0709999999999</v>
      </c>
      <c r="G53" s="125">
        <f t="shared" si="1"/>
        <v>4833.6040000000003</v>
      </c>
      <c r="H53" s="125">
        <f t="shared" si="1"/>
        <v>7824.7090000000007</v>
      </c>
    </row>
    <row r="54" spans="1:8">
      <c r="A54" s="65" t="s">
        <v>59</v>
      </c>
      <c r="B54" s="110">
        <f>24.739/2</f>
        <v>12.3695</v>
      </c>
      <c r="C54" s="110">
        <f>42.269/2</f>
        <v>21.134499999999999</v>
      </c>
      <c r="D54" s="108">
        <v>92.218999999999994</v>
      </c>
      <c r="E54" s="112">
        <f>2.262/2+49.624</f>
        <v>50.755000000000003</v>
      </c>
      <c r="F54" s="108">
        <v>36.186999999999998</v>
      </c>
      <c r="G54" s="108">
        <v>881.12099999999998</v>
      </c>
      <c r="H54" s="108">
        <f>SUM(B54:G54)</f>
        <v>1093.7860000000001</v>
      </c>
    </row>
    <row r="55" spans="1:8">
      <c r="A55" s="65" t="s">
        <v>58</v>
      </c>
      <c r="B55" s="108">
        <f>51.164/2</f>
        <v>25.582000000000001</v>
      </c>
      <c r="C55" s="108">
        <f>23.839/2</f>
        <v>11.919499999999999</v>
      </c>
      <c r="D55" s="108">
        <v>111.28100000000001</v>
      </c>
      <c r="E55" s="112">
        <v>141.75899999999999</v>
      </c>
      <c r="F55" s="108">
        <v>227.61600000000001</v>
      </c>
      <c r="G55" s="108">
        <v>861.49900000000002</v>
      </c>
      <c r="H55" s="108">
        <f>SUM(B55:G55)</f>
        <v>1379.6565000000001</v>
      </c>
    </row>
    <row r="56" spans="1:8">
      <c r="A56" s="124" t="s">
        <v>57</v>
      </c>
      <c r="B56" s="125">
        <f t="shared" ref="B56:H56" si="2">SUM(B54:B55)</f>
        <v>37.951500000000003</v>
      </c>
      <c r="C56" s="125">
        <f t="shared" si="2"/>
        <v>33.054000000000002</v>
      </c>
      <c r="D56" s="125">
        <f t="shared" si="2"/>
        <v>203.5</v>
      </c>
      <c r="E56" s="126">
        <f t="shared" si="2"/>
        <v>192.51399999999998</v>
      </c>
      <c r="F56" s="126">
        <f t="shared" si="2"/>
        <v>263.803</v>
      </c>
      <c r="G56" s="125">
        <f t="shared" si="2"/>
        <v>1742.62</v>
      </c>
      <c r="H56" s="125">
        <f t="shared" si="2"/>
        <v>2473.4425000000001</v>
      </c>
    </row>
    <row r="57" spans="1:8">
      <c r="A57" s="65" t="s">
        <v>56</v>
      </c>
      <c r="B57" s="108">
        <v>0</v>
      </c>
      <c r="C57" s="108">
        <f>34.704/2</f>
        <v>17.352</v>
      </c>
      <c r="D57" s="108">
        <v>91.3</v>
      </c>
      <c r="E57" s="112">
        <v>260.947</v>
      </c>
      <c r="F57" s="108">
        <v>452.04</v>
      </c>
      <c r="G57" s="108">
        <v>1517.8630000000001</v>
      </c>
      <c r="H57" s="108">
        <f>SUM(B57:G57)</f>
        <v>2339.502</v>
      </c>
    </row>
    <row r="58" spans="1:8">
      <c r="A58" s="65" t="s">
        <v>55</v>
      </c>
      <c r="B58" s="108">
        <v>0</v>
      </c>
      <c r="C58" s="108">
        <f>1.14/2</f>
        <v>0.56999999999999995</v>
      </c>
      <c r="D58" s="108">
        <v>319.26900000000001</v>
      </c>
      <c r="E58" s="112">
        <v>454.875</v>
      </c>
      <c r="F58" s="108">
        <v>878.64</v>
      </c>
      <c r="G58" s="108">
        <v>2338.7040000000002</v>
      </c>
      <c r="H58" s="108">
        <f>SUM(B58:G58)</f>
        <v>3992.058</v>
      </c>
    </row>
    <row r="59" spans="1:8">
      <c r="A59" s="65" t="s">
        <v>54</v>
      </c>
      <c r="B59" s="108">
        <f>17.766/2</f>
        <v>8.8829999999999991</v>
      </c>
      <c r="C59" s="108">
        <f>66.686/2</f>
        <v>33.343000000000004</v>
      </c>
      <c r="D59" s="108">
        <v>212.43600000000001</v>
      </c>
      <c r="E59" s="112">
        <v>419.815</v>
      </c>
      <c r="F59" s="108">
        <v>692.00099999999998</v>
      </c>
      <c r="G59" s="108">
        <v>2047.3309999999999</v>
      </c>
      <c r="H59" s="108">
        <f>SUM(B59:G59)</f>
        <v>3413.8090000000002</v>
      </c>
    </row>
    <row r="60" spans="1:8" ht="16" thickBot="1">
      <c r="A60" s="64" t="s">
        <v>53</v>
      </c>
      <c r="B60" s="91">
        <f t="shared" ref="B60:H60" si="3">SUM(B57:B59)</f>
        <v>8.8829999999999991</v>
      </c>
      <c r="C60" s="91">
        <f t="shared" si="3"/>
        <v>51.265000000000001</v>
      </c>
      <c r="D60" s="91">
        <f t="shared" si="3"/>
        <v>623.005</v>
      </c>
      <c r="E60" s="186">
        <f t="shared" si="3"/>
        <v>1135.6369999999999</v>
      </c>
      <c r="F60" s="186">
        <f t="shared" si="3"/>
        <v>2022.681</v>
      </c>
      <c r="G60" s="91">
        <f t="shared" si="3"/>
        <v>5903.8980000000001</v>
      </c>
      <c r="H60" s="91">
        <f t="shared" si="3"/>
        <v>9745.3689999999988</v>
      </c>
    </row>
    <row r="61" spans="1:8" ht="16" thickBot="1">
      <c r="A61" s="94" t="s">
        <v>52</v>
      </c>
      <c r="B61" s="114">
        <f t="shared" ref="B61:H61" si="4">B49+B53+B56+B60</f>
        <v>114.6835</v>
      </c>
      <c r="C61" s="114">
        <f t="shared" si="4"/>
        <v>245.50049999999999</v>
      </c>
      <c r="D61" s="114">
        <f t="shared" si="4"/>
        <v>2055.8249999999998</v>
      </c>
      <c r="E61" s="115">
        <f t="shared" si="4"/>
        <v>2919.0594999999998</v>
      </c>
      <c r="F61" s="114">
        <f t="shared" si="4"/>
        <v>4726.4144999999999</v>
      </c>
      <c r="G61" s="114">
        <f t="shared" si="4"/>
        <v>15771.7</v>
      </c>
      <c r="H61" s="114">
        <f t="shared" si="4"/>
        <v>25833.183000000001</v>
      </c>
    </row>
    <row r="62" spans="1:8">
      <c r="A62" s="22"/>
      <c r="B62" s="67"/>
      <c r="C62" s="67"/>
      <c r="D62" s="67"/>
      <c r="E62" s="67"/>
      <c r="F62" s="67"/>
      <c r="G62" s="67"/>
      <c r="H62" s="111" t="s">
        <v>35</v>
      </c>
    </row>
    <row r="63" spans="1:8">
      <c r="A63" s="22"/>
      <c r="B63" s="67"/>
      <c r="C63" s="67"/>
      <c r="D63" s="67"/>
      <c r="E63" s="67"/>
      <c r="F63" s="67"/>
      <c r="G63" s="67"/>
      <c r="H63" s="100"/>
    </row>
    <row r="64" spans="1:8">
      <c r="A64" s="68">
        <v>2023</v>
      </c>
      <c r="B64" s="67"/>
      <c r="C64" s="67"/>
      <c r="D64" s="67"/>
      <c r="E64" s="67"/>
      <c r="F64" s="67"/>
      <c r="G64" s="67"/>
      <c r="H64" s="100" t="s">
        <v>51</v>
      </c>
    </row>
    <row r="65" spans="1:8" ht="31.5" thickBot="1">
      <c r="A65" s="64" t="s">
        <v>157</v>
      </c>
      <c r="B65" s="64" t="s">
        <v>70</v>
      </c>
      <c r="C65" s="64" t="s">
        <v>92</v>
      </c>
      <c r="D65" s="64" t="s">
        <v>93</v>
      </c>
      <c r="E65" s="64" t="s">
        <v>41</v>
      </c>
      <c r="F65" s="64" t="s">
        <v>40</v>
      </c>
      <c r="G65" s="64" t="s">
        <v>38</v>
      </c>
      <c r="H65" s="64" t="s">
        <v>69</v>
      </c>
    </row>
    <row r="66" spans="1:8">
      <c r="A66" s="104" t="s">
        <v>67</v>
      </c>
      <c r="B66" s="116">
        <f>70.158/2</f>
        <v>35.079000000000001</v>
      </c>
      <c r="C66" s="116">
        <f>57.114/2</f>
        <v>28.556999999999999</v>
      </c>
      <c r="D66" s="116">
        <v>101.02</v>
      </c>
      <c r="E66" s="117">
        <f>1.219/2+(156.371)</f>
        <v>156.98050000000001</v>
      </c>
      <c r="F66" s="116">
        <f>0.559/2+(238.066)</f>
        <v>238.34550000000002</v>
      </c>
      <c r="G66" s="116">
        <v>828.75300000000004</v>
      </c>
      <c r="H66" s="118">
        <f>SUM(B66:G66)</f>
        <v>1388.7350000000001</v>
      </c>
    </row>
    <row r="67" spans="1:8">
      <c r="A67" s="105" t="s">
        <v>66</v>
      </c>
      <c r="B67" s="118">
        <v>0</v>
      </c>
      <c r="C67" s="118">
        <f>17.529/2</f>
        <v>8.7645</v>
      </c>
      <c r="D67" s="118">
        <v>287.72199999999998</v>
      </c>
      <c r="E67" s="119">
        <v>453.69400000000002</v>
      </c>
      <c r="F67" s="118">
        <v>445.93700000000001</v>
      </c>
      <c r="G67" s="118">
        <v>1452.3009999999999</v>
      </c>
      <c r="H67" s="118">
        <f t="shared" ref="H67:H68" si="5">SUM(B67:G67)</f>
        <v>2648.4184999999998</v>
      </c>
    </row>
    <row r="68" spans="1:8">
      <c r="A68" s="105" t="s">
        <v>65</v>
      </c>
      <c r="B68" s="118">
        <f>14.6/2</f>
        <v>7.3</v>
      </c>
      <c r="C68" s="118">
        <f>76.008/2</f>
        <v>38.003999999999998</v>
      </c>
      <c r="D68" s="118">
        <v>152.37700000000001</v>
      </c>
      <c r="E68" s="119">
        <f>0.035/2+(235.827)</f>
        <v>235.84450000000001</v>
      </c>
      <c r="F68" s="118">
        <v>308.577</v>
      </c>
      <c r="G68" s="118">
        <f>0.328/2+(1015.997)</f>
        <v>1016.1609999999999</v>
      </c>
      <c r="H68" s="118">
        <f t="shared" si="5"/>
        <v>1758.2635</v>
      </c>
    </row>
    <row r="69" spans="1:8">
      <c r="A69" s="106" t="s">
        <v>64</v>
      </c>
      <c r="B69" s="120">
        <f>SUM(B66:B68)</f>
        <v>42.378999999999998</v>
      </c>
      <c r="C69" s="120">
        <f t="shared" ref="C69:H69" si="6">SUM(C66:C68)</f>
        <v>75.325500000000005</v>
      </c>
      <c r="D69" s="120">
        <f t="shared" si="6"/>
        <v>541.11899999999991</v>
      </c>
      <c r="E69" s="113">
        <f t="shared" si="6"/>
        <v>846.51900000000012</v>
      </c>
      <c r="F69" s="113">
        <f t="shared" si="6"/>
        <v>992.85950000000003</v>
      </c>
      <c r="G69" s="109">
        <f t="shared" si="6"/>
        <v>3297.2150000000001</v>
      </c>
      <c r="H69" s="120">
        <f t="shared" si="6"/>
        <v>5795.4169999999995</v>
      </c>
    </row>
    <row r="70" spans="1:8">
      <c r="A70" s="104" t="s">
        <v>63</v>
      </c>
      <c r="B70" s="116">
        <v>0</v>
      </c>
      <c r="C70" s="116">
        <f>52.778/2</f>
        <v>26.388999999999999</v>
      </c>
      <c r="D70" s="116">
        <v>136.31399999999999</v>
      </c>
      <c r="E70" s="117">
        <f>0.157/2+57.711</f>
        <v>57.789499999999997</v>
      </c>
      <c r="F70" s="116">
        <f>1.704/2+(163.987)</f>
        <v>164.839</v>
      </c>
      <c r="G70" s="116">
        <v>787.24599999999998</v>
      </c>
      <c r="H70" s="116">
        <f>SUM(B70:G70)</f>
        <v>1172.5774999999999</v>
      </c>
    </row>
    <row r="71" spans="1:8">
      <c r="A71" s="105" t="s">
        <v>62</v>
      </c>
      <c r="B71" s="118">
        <f>50.94/2</f>
        <v>25.47</v>
      </c>
      <c r="C71" s="118">
        <f>59.826/2</f>
        <v>29.913</v>
      </c>
      <c r="D71" s="118">
        <v>231.73099999999999</v>
      </c>
      <c r="E71" s="119">
        <v>396.59500000000003</v>
      </c>
      <c r="F71" s="118">
        <v>677.4</v>
      </c>
      <c r="G71" s="118">
        <v>2224.924</v>
      </c>
      <c r="H71" s="118">
        <f t="shared" ref="H71:H72" si="7">SUM(B71:G71)</f>
        <v>3586.0329999999999</v>
      </c>
    </row>
    <row r="72" spans="1:8">
      <c r="A72" s="105" t="s">
        <v>61</v>
      </c>
      <c r="B72" s="118">
        <v>0</v>
      </c>
      <c r="C72" s="118">
        <f>57.799/2</f>
        <v>28.8995</v>
      </c>
      <c r="D72" s="118">
        <v>321.65499999999997</v>
      </c>
      <c r="E72" s="119">
        <v>290.005</v>
      </c>
      <c r="F72" s="118">
        <v>604.298</v>
      </c>
      <c r="G72" s="118">
        <f>1.568/2+(1832.626)</f>
        <v>1833.41</v>
      </c>
      <c r="H72" s="118">
        <f t="shared" si="7"/>
        <v>3078.2674999999999</v>
      </c>
    </row>
    <row r="73" spans="1:8">
      <c r="A73" s="106" t="s">
        <v>60</v>
      </c>
      <c r="B73" s="120">
        <f>SUM(B70:B72)</f>
        <v>25.47</v>
      </c>
      <c r="C73" s="120">
        <f t="shared" ref="C73:H73" si="8">SUM(C70:C72)</f>
        <v>85.201499999999996</v>
      </c>
      <c r="D73" s="120">
        <f t="shared" si="8"/>
        <v>689.69999999999993</v>
      </c>
      <c r="E73" s="121">
        <f t="shared" si="8"/>
        <v>744.3895</v>
      </c>
      <c r="F73" s="121">
        <f t="shared" si="8"/>
        <v>1446.537</v>
      </c>
      <c r="G73" s="109">
        <f t="shared" si="8"/>
        <v>4845.58</v>
      </c>
      <c r="H73" s="122">
        <f t="shared" si="8"/>
        <v>7836.8779999999997</v>
      </c>
    </row>
    <row r="74" spans="1:8">
      <c r="A74" s="104" t="s">
        <v>59</v>
      </c>
      <c r="B74" s="123">
        <f>24.739/2</f>
        <v>12.3695</v>
      </c>
      <c r="C74" s="123">
        <f>42.269/2</f>
        <v>21.134499999999999</v>
      </c>
      <c r="D74" s="116">
        <v>92.305000000000007</v>
      </c>
      <c r="E74" s="117">
        <f>2.262/2+49.624</f>
        <v>50.755000000000003</v>
      </c>
      <c r="F74" s="116">
        <v>36.186999999999998</v>
      </c>
      <c r="G74" s="116">
        <v>880.87300000000005</v>
      </c>
      <c r="H74" s="118">
        <f>SUM(B74:G74)</f>
        <v>1093.624</v>
      </c>
    </row>
    <row r="75" spans="1:8">
      <c r="A75" s="105" t="s">
        <v>58</v>
      </c>
      <c r="B75" s="118">
        <f>51.164/2</f>
        <v>25.582000000000001</v>
      </c>
      <c r="C75" s="118">
        <f>23.839/2</f>
        <v>11.919499999999999</v>
      </c>
      <c r="D75" s="118">
        <v>111.28100000000001</v>
      </c>
      <c r="E75" s="119">
        <v>141.75899999999999</v>
      </c>
      <c r="F75" s="118">
        <v>227.61600000000001</v>
      </c>
      <c r="G75" s="118">
        <v>864.19100000000003</v>
      </c>
      <c r="H75" s="118">
        <f>SUM(B75:G75)</f>
        <v>1382.3485000000001</v>
      </c>
    </row>
    <row r="76" spans="1:8">
      <c r="A76" s="106" t="s">
        <v>57</v>
      </c>
      <c r="B76" s="120">
        <f>SUM(B74:B75)</f>
        <v>37.951500000000003</v>
      </c>
      <c r="C76" s="120">
        <f t="shared" ref="C76:H76" si="9">SUM(C74:C75)</f>
        <v>33.054000000000002</v>
      </c>
      <c r="D76" s="120">
        <f t="shared" si="9"/>
        <v>203.58600000000001</v>
      </c>
      <c r="E76" s="121">
        <f t="shared" si="9"/>
        <v>192.51399999999998</v>
      </c>
      <c r="F76" s="121">
        <f t="shared" si="9"/>
        <v>263.803</v>
      </c>
      <c r="G76" s="109">
        <f t="shared" si="9"/>
        <v>1745.0640000000001</v>
      </c>
      <c r="H76" s="120">
        <f t="shared" si="9"/>
        <v>2475.9724999999999</v>
      </c>
    </row>
    <row r="77" spans="1:8">
      <c r="A77" s="104" t="s">
        <v>56</v>
      </c>
      <c r="B77" s="116">
        <v>0</v>
      </c>
      <c r="C77" s="116">
        <f>34.704/2</f>
        <v>17.352</v>
      </c>
      <c r="D77" s="116">
        <v>91.3</v>
      </c>
      <c r="E77" s="117">
        <v>257.60300000000001</v>
      </c>
      <c r="F77" s="116">
        <v>452.04</v>
      </c>
      <c r="G77" s="116">
        <v>1521.327</v>
      </c>
      <c r="H77" s="116">
        <f>SUM(B77:G77)</f>
        <v>2339.6220000000003</v>
      </c>
    </row>
    <row r="78" spans="1:8">
      <c r="A78" s="105" t="s">
        <v>55</v>
      </c>
      <c r="B78" s="118">
        <v>0</v>
      </c>
      <c r="C78" s="118">
        <f>1.14/2</f>
        <v>0.56999999999999995</v>
      </c>
      <c r="D78" s="118">
        <v>319.26900000000001</v>
      </c>
      <c r="E78" s="119">
        <v>454.12400000000002</v>
      </c>
      <c r="F78" s="118">
        <v>878.64</v>
      </c>
      <c r="G78" s="118">
        <v>2341.9059999999999</v>
      </c>
      <c r="H78" s="118">
        <f t="shared" ref="H78:H79" si="10">SUM(B78:G78)</f>
        <v>3994.509</v>
      </c>
    </row>
    <row r="79" spans="1:8">
      <c r="A79" s="105" t="s">
        <v>54</v>
      </c>
      <c r="B79" s="118">
        <f>17.766/2</f>
        <v>8.8829999999999991</v>
      </c>
      <c r="C79" s="118">
        <f>66.686/2</f>
        <v>33.343000000000004</v>
      </c>
      <c r="D79" s="118">
        <v>212.43600000000001</v>
      </c>
      <c r="E79" s="119">
        <v>419.815</v>
      </c>
      <c r="F79" s="118">
        <v>692.00099999999998</v>
      </c>
      <c r="G79" s="118">
        <v>2049.623</v>
      </c>
      <c r="H79" s="118">
        <f t="shared" si="10"/>
        <v>3416.1010000000001</v>
      </c>
    </row>
    <row r="80" spans="1:8" ht="16" thickBot="1">
      <c r="A80" s="183" t="s">
        <v>53</v>
      </c>
      <c r="B80" s="184">
        <f>SUM(B77:B79)</f>
        <v>8.8829999999999991</v>
      </c>
      <c r="C80" s="184">
        <f t="shared" ref="C80:H80" si="11">SUM(C77:C79)</f>
        <v>51.265000000000001</v>
      </c>
      <c r="D80" s="184">
        <f t="shared" si="11"/>
        <v>623.005</v>
      </c>
      <c r="E80" s="185">
        <f t="shared" si="11"/>
        <v>1131.5420000000001</v>
      </c>
      <c r="F80" s="185">
        <f t="shared" si="11"/>
        <v>2022.681</v>
      </c>
      <c r="G80" s="184">
        <f t="shared" si="11"/>
        <v>5912.8559999999998</v>
      </c>
      <c r="H80" s="184">
        <f t="shared" si="11"/>
        <v>9750.232</v>
      </c>
    </row>
    <row r="81" spans="1:8" ht="16" thickBot="1">
      <c r="A81" s="181" t="s">
        <v>52</v>
      </c>
      <c r="B81" s="176">
        <f>B69+B73+B76+B80</f>
        <v>114.6835</v>
      </c>
      <c r="C81" s="176">
        <f t="shared" ref="C81:F81" si="12">C69+C73+C76+C80</f>
        <v>244.846</v>
      </c>
      <c r="D81" s="176">
        <f t="shared" si="12"/>
        <v>2057.41</v>
      </c>
      <c r="E81" s="182">
        <f t="shared" si="12"/>
        <v>2914.9645</v>
      </c>
      <c r="F81" s="176">
        <f t="shared" si="12"/>
        <v>4725.8804999999993</v>
      </c>
      <c r="G81" s="176">
        <f>G69+G73+G76+G80</f>
        <v>15800.715</v>
      </c>
      <c r="H81" s="176">
        <f>H69+H73+H76+H80</f>
        <v>25858.499499999998</v>
      </c>
    </row>
    <row r="82" spans="1:8">
      <c r="A82" s="22"/>
      <c r="B82" s="67"/>
      <c r="C82" s="67"/>
      <c r="D82" s="67"/>
      <c r="E82" s="67"/>
      <c r="F82" s="67"/>
      <c r="G82" s="67"/>
      <c r="H82" s="111" t="s">
        <v>35</v>
      </c>
    </row>
  </sheetData>
  <hyperlinks>
    <hyperlink ref="A2" location="'Notes and Definitions'!A2" display="Notes and Definitions for the table below " xr:uid="{8455E26C-5A3D-4166-A781-F4136774211D}"/>
  </hyperlinks>
  <pageMargins left="0.7" right="0.7" top="0.75" bottom="0.75" header="0.3" footer="0.3"/>
  <pageSetup orientation="portrait" horizontalDpi="1200" verticalDpi="1200"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M17"/>
  <sheetViews>
    <sheetView workbookViewId="0">
      <selection activeCell="B4" sqref="B4:M4"/>
    </sheetView>
  </sheetViews>
  <sheetFormatPr defaultColWidth="10.81640625" defaultRowHeight="14.5"/>
  <cols>
    <col min="1" max="1" width="28.54296875" style="1" customWidth="1"/>
    <col min="2" max="4" width="12.54296875" style="1" customWidth="1"/>
    <col min="5" max="16384" width="10.81640625" style="1"/>
  </cols>
  <sheetData>
    <row r="1" spans="1:13" s="9" customFormat="1" ht="18.5">
      <c r="A1" s="38" t="s">
        <v>95</v>
      </c>
      <c r="B1" s="39"/>
      <c r="C1" s="39"/>
      <c r="D1" s="39"/>
    </row>
    <row r="2" spans="1:13" s="9" customFormat="1" ht="15.5">
      <c r="A2" s="62" t="s">
        <v>27</v>
      </c>
      <c r="B2" s="10"/>
      <c r="C2" s="10"/>
      <c r="D2" s="10"/>
    </row>
    <row r="3" spans="1:13" s="9" customFormat="1" ht="15.5">
      <c r="A3" s="60"/>
      <c r="B3" s="10"/>
      <c r="C3" s="188" t="s">
        <v>0</v>
      </c>
      <c r="D3" s="188"/>
      <c r="E3" s="189"/>
      <c r="F3" s="189" t="s">
        <v>19</v>
      </c>
      <c r="G3" s="189"/>
      <c r="H3" s="189"/>
      <c r="I3" s="189" t="s">
        <v>31</v>
      </c>
      <c r="J3" s="189"/>
      <c r="K3" s="189"/>
      <c r="L3" s="189" t="s">
        <v>33</v>
      </c>
    </row>
    <row r="4" spans="1:13" s="8" customFormat="1" ht="19" customHeight="1" thickBot="1">
      <c r="A4" s="144" t="s">
        <v>102</v>
      </c>
      <c r="B4" s="142" t="s">
        <v>96</v>
      </c>
      <c r="C4" s="143" t="s">
        <v>97</v>
      </c>
      <c r="D4" s="69" t="s">
        <v>98</v>
      </c>
      <c r="E4" s="142" t="s">
        <v>96</v>
      </c>
      <c r="F4" s="143" t="s">
        <v>97</v>
      </c>
      <c r="G4" s="69" t="s">
        <v>98</v>
      </c>
      <c r="H4" s="142" t="s">
        <v>96</v>
      </c>
      <c r="I4" s="143" t="s">
        <v>97</v>
      </c>
      <c r="J4" s="69" t="s">
        <v>98</v>
      </c>
      <c r="K4" s="142" t="s">
        <v>96</v>
      </c>
      <c r="L4" s="143" t="s">
        <v>97</v>
      </c>
      <c r="M4" s="69" t="s">
        <v>98</v>
      </c>
    </row>
    <row r="5" spans="1:13" s="8" customFormat="1" ht="15" customHeight="1">
      <c r="A5" s="206" t="s">
        <v>100</v>
      </c>
      <c r="B5" s="155">
        <v>0.80900000000000005</v>
      </c>
      <c r="C5" s="153">
        <v>0.72599999999999998</v>
      </c>
      <c r="D5" s="154">
        <v>0.628</v>
      </c>
      <c r="E5" s="155">
        <v>0.81399999999999995</v>
      </c>
      <c r="F5" s="153">
        <v>0.73099999999999998</v>
      </c>
      <c r="G5" s="154">
        <v>0.63</v>
      </c>
      <c r="H5" s="155">
        <v>0.82699999999999996</v>
      </c>
      <c r="I5" s="153">
        <v>0.73399999999999999</v>
      </c>
      <c r="J5" s="154">
        <v>0.63500000000000001</v>
      </c>
      <c r="K5" s="155">
        <v>0.82599999999999996</v>
      </c>
      <c r="L5" s="153">
        <v>0.746</v>
      </c>
      <c r="M5" s="154">
        <v>0.64800000000000002</v>
      </c>
    </row>
    <row r="6" spans="1:13" s="8" customFormat="1" ht="19" customHeight="1">
      <c r="A6" s="35" t="s">
        <v>101</v>
      </c>
      <c r="B6" s="155">
        <v>0.16700000000000001</v>
      </c>
      <c r="C6" s="153">
        <v>0.23799999999999999</v>
      </c>
      <c r="D6" s="154">
        <v>0.31900000000000001</v>
      </c>
      <c r="E6" s="155">
        <v>0.16300000000000001</v>
      </c>
      <c r="F6" s="153">
        <v>0.23499999999999999</v>
      </c>
      <c r="G6" s="154">
        <v>0.31900000000000001</v>
      </c>
      <c r="H6" s="155">
        <v>0.153</v>
      </c>
      <c r="I6" s="153">
        <v>0.23300000000000001</v>
      </c>
      <c r="J6" s="154">
        <v>0.315</v>
      </c>
      <c r="K6" s="155">
        <v>0.154</v>
      </c>
      <c r="L6" s="153">
        <v>0.224</v>
      </c>
      <c r="M6" s="154">
        <v>0.31</v>
      </c>
    </row>
    <row r="7" spans="1:13" s="8" customFormat="1" ht="19" customHeight="1">
      <c r="A7" s="35" t="s">
        <v>99</v>
      </c>
      <c r="B7" s="155">
        <v>2.4E-2</v>
      </c>
      <c r="C7" s="153">
        <v>3.5999999999999997E-2</v>
      </c>
      <c r="D7" s="154">
        <v>5.2999999999999999E-2</v>
      </c>
      <c r="E7" s="155">
        <v>2.1999999999999999E-2</v>
      </c>
      <c r="F7" s="190">
        <v>3.4000000000000002E-2</v>
      </c>
      <c r="G7" s="191">
        <v>5.0999999999999997E-2</v>
      </c>
      <c r="H7" s="192">
        <v>1.9E-2</v>
      </c>
      <c r="I7" s="190">
        <v>3.3000000000000002E-2</v>
      </c>
      <c r="J7" s="191">
        <v>0.05</v>
      </c>
      <c r="K7" s="192">
        <v>0.02</v>
      </c>
      <c r="L7" s="190">
        <v>3.1E-2</v>
      </c>
      <c r="M7" s="191">
        <v>4.2999999999999997E-2</v>
      </c>
    </row>
    <row r="8" spans="1:13" s="8" customFormat="1" ht="15" customHeight="1">
      <c r="A8" s="43"/>
      <c r="B8" s="128"/>
      <c r="C8" s="33"/>
      <c r="D8" s="33"/>
      <c r="M8" s="164" t="s">
        <v>35</v>
      </c>
    </row>
    <row r="9" spans="1:13" s="8" customFormat="1" ht="15.65" customHeight="1">
      <c r="A9" s="43"/>
      <c r="B9" s="33"/>
      <c r="C9" s="33"/>
      <c r="D9" s="33"/>
    </row>
    <row r="10" spans="1:13" s="8" customFormat="1" ht="15.65" customHeight="1">
      <c r="A10" s="43"/>
      <c r="B10" s="33"/>
      <c r="C10" s="33"/>
      <c r="D10" s="33"/>
    </row>
    <row r="11" spans="1:13" s="8" customFormat="1" ht="17.5" customHeight="1">
      <c r="A11" s="43"/>
      <c r="B11" s="33"/>
      <c r="C11" s="33"/>
      <c r="D11" s="33"/>
    </row>
    <row r="12" spans="1:13" s="8" customFormat="1" ht="17.5" customHeight="1">
      <c r="A12" s="43"/>
      <c r="B12" s="33"/>
      <c r="C12" s="33"/>
      <c r="D12" s="33"/>
    </row>
    <row r="13" spans="1:13" s="8" customFormat="1" ht="19" customHeight="1">
      <c r="A13" s="43"/>
      <c r="B13" s="33"/>
      <c r="C13" s="33"/>
      <c r="D13" s="33"/>
    </row>
    <row r="14" spans="1:13" s="8" customFormat="1" ht="19.5" customHeight="1">
      <c r="A14" s="43"/>
      <c r="B14" s="34"/>
      <c r="C14" s="34"/>
      <c r="D14" s="33"/>
    </row>
    <row r="15" spans="1:13" s="8" customFormat="1" ht="16.399999999999999" customHeight="1">
      <c r="A15" s="43"/>
      <c r="B15" s="33"/>
      <c r="C15" s="33"/>
      <c r="D15" s="33"/>
    </row>
    <row r="16" spans="1:13" s="8" customFormat="1" ht="15" customHeight="1">
      <c r="A16" s="33"/>
      <c r="B16" s="33"/>
      <c r="C16" s="33"/>
      <c r="D16" s="3"/>
    </row>
    <row r="17" s="13" customFormat="1" ht="12.5"/>
  </sheetData>
  <hyperlinks>
    <hyperlink ref="A2" location="'Notes and Definitions'!A2" display="Notes and Definitions for the table below " xr:uid="{00000000-0004-0000-0500-000000000000}"/>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E9"/>
  <sheetViews>
    <sheetView workbookViewId="0"/>
  </sheetViews>
  <sheetFormatPr defaultColWidth="8.81640625" defaultRowHeight="14.5"/>
  <cols>
    <col min="1" max="1" width="28.54296875" style="1" customWidth="1"/>
    <col min="2" max="2" width="17.26953125" style="1" customWidth="1"/>
    <col min="3" max="3" width="13.1796875" style="1" customWidth="1"/>
    <col min="4" max="4" width="12.7265625" style="1" customWidth="1"/>
    <col min="5" max="5" width="20.1796875" style="1" customWidth="1"/>
    <col min="6" max="6" width="9.453125" style="1" customWidth="1"/>
    <col min="7" max="9" width="8.81640625" style="1"/>
    <col min="10" max="10" width="36.453125" style="1" customWidth="1"/>
    <col min="11" max="16384" width="8.81640625" style="1"/>
  </cols>
  <sheetData>
    <row r="1" spans="1:5" ht="15.5">
      <c r="A1" s="38" t="s">
        <v>168</v>
      </c>
    </row>
    <row r="2" spans="1:5" ht="15.5">
      <c r="A2" s="62" t="s">
        <v>27</v>
      </c>
    </row>
    <row r="3" spans="1:5" ht="16" thickBot="1">
      <c r="A3" s="60"/>
    </row>
    <row r="4" spans="1:5" ht="31.5" thickBot="1">
      <c r="A4" s="207" t="s">
        <v>30</v>
      </c>
      <c r="B4" s="141" t="s">
        <v>133</v>
      </c>
      <c r="C4" s="141" t="s">
        <v>103</v>
      </c>
      <c r="D4" s="141" t="s">
        <v>43</v>
      </c>
      <c r="E4" s="141" t="s">
        <v>104</v>
      </c>
    </row>
    <row r="5" spans="1:5" ht="15.5">
      <c r="A5" s="206" t="s">
        <v>0</v>
      </c>
      <c r="B5" s="129">
        <v>0.94099999999999995</v>
      </c>
      <c r="C5" s="129">
        <v>0.91300000000000003</v>
      </c>
      <c r="D5" s="129">
        <v>0.89600000000000002</v>
      </c>
      <c r="E5" s="129">
        <v>0.93400000000000005</v>
      </c>
    </row>
    <row r="6" spans="1:5" ht="15.5">
      <c r="A6" s="35" t="s">
        <v>19</v>
      </c>
      <c r="B6" s="129">
        <v>0.93899999999999995</v>
      </c>
      <c r="C6" s="129">
        <v>0.93799999999999994</v>
      </c>
      <c r="D6" s="129">
        <v>0.89700000000000002</v>
      </c>
      <c r="E6" s="129">
        <v>0.93200000000000005</v>
      </c>
    </row>
    <row r="7" spans="1:5" ht="15.5">
      <c r="A7" s="35" t="s">
        <v>31</v>
      </c>
      <c r="B7" s="129">
        <v>0.95099999999999996</v>
      </c>
      <c r="C7" s="129">
        <v>0.92700000000000005</v>
      </c>
      <c r="D7" s="129">
        <v>0.91400000000000003</v>
      </c>
      <c r="E7" s="129">
        <v>0.94599999999999995</v>
      </c>
    </row>
    <row r="8" spans="1:5" ht="15.5">
      <c r="A8" s="35" t="s">
        <v>33</v>
      </c>
      <c r="B8" s="129">
        <v>0.94399999999999995</v>
      </c>
      <c r="C8" s="129">
        <v>0.92200000000000004</v>
      </c>
      <c r="D8" s="129">
        <v>0.90600000000000003</v>
      </c>
      <c r="E8" s="129">
        <v>0.93799999999999994</v>
      </c>
    </row>
    <row r="9" spans="1:5">
      <c r="E9" s="1" t="s">
        <v>35</v>
      </c>
    </row>
  </sheetData>
  <hyperlinks>
    <hyperlink ref="A2" location="'Notes and Definitions'!A2" display="Notes and Definitions for the table below " xr:uid="{5B328B79-F42B-4157-9A56-9EDE8910263A}"/>
  </hyperlinks>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
  <sheetViews>
    <sheetView workbookViewId="0"/>
  </sheetViews>
  <sheetFormatPr defaultColWidth="13.54296875" defaultRowHeight="15.65" customHeight="1"/>
  <cols>
    <col min="1" max="1" width="26.1796875" style="1" customWidth="1"/>
    <col min="2" max="4" width="12.54296875" style="1" customWidth="1"/>
    <col min="5" max="16384" width="13.54296875" style="1"/>
  </cols>
  <sheetData>
    <row r="1" spans="1:5" ht="15.65" customHeight="1">
      <c r="A1" s="38" t="s">
        <v>105</v>
      </c>
    </row>
    <row r="2" spans="1:5" ht="15.65" customHeight="1">
      <c r="A2" s="62" t="s">
        <v>27</v>
      </c>
      <c r="B2" s="35"/>
      <c r="C2" s="50"/>
      <c r="D2" s="35"/>
    </row>
    <row r="3" spans="1:5" ht="15.65" customHeight="1" thickBot="1">
      <c r="A3" s="35"/>
      <c r="B3" s="35"/>
      <c r="C3" s="35"/>
      <c r="D3" s="35"/>
      <c r="E3" s="35"/>
    </row>
    <row r="4" spans="1:5" ht="15.65" customHeight="1" thickBot="1">
      <c r="A4" s="193" t="s">
        <v>108</v>
      </c>
      <c r="B4" s="139" t="s">
        <v>0</v>
      </c>
      <c r="C4" s="140" t="s">
        <v>19</v>
      </c>
      <c r="D4" s="140" t="s">
        <v>31</v>
      </c>
      <c r="E4" s="140" t="s">
        <v>33</v>
      </c>
    </row>
    <row r="5" spans="1:5" ht="15.65" customHeight="1">
      <c r="A5" s="194" t="s">
        <v>106</v>
      </c>
      <c r="B5" s="138">
        <v>104097</v>
      </c>
      <c r="C5" s="138">
        <v>93618</v>
      </c>
      <c r="D5" s="138">
        <v>102594</v>
      </c>
      <c r="E5" s="138">
        <v>100487</v>
      </c>
    </row>
    <row r="6" spans="1:5" ht="15.65" customHeight="1">
      <c r="A6" s="195" t="s">
        <v>107</v>
      </c>
      <c r="B6" s="138">
        <v>97411</v>
      </c>
      <c r="C6" s="138">
        <v>84809</v>
      </c>
      <c r="D6" s="138">
        <v>93479</v>
      </c>
      <c r="E6" s="138">
        <v>84900</v>
      </c>
    </row>
  </sheetData>
  <hyperlinks>
    <hyperlink ref="A2" location="'Notes and Definitions'!A2" display="Notes and Definitions for the table below " xr:uid="{00000000-0004-0000-0800-000000000000}"/>
  </hyperlink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5"/>
  <sheetViews>
    <sheetView workbookViewId="0"/>
  </sheetViews>
  <sheetFormatPr defaultColWidth="8.7265625" defaultRowHeight="14.5"/>
  <cols>
    <col min="1" max="1" width="40.26953125" style="1" customWidth="1"/>
    <col min="2" max="5" width="12.54296875" style="1" customWidth="1"/>
    <col min="6" max="6" width="10.26953125" style="1" customWidth="1"/>
    <col min="7" max="16384" width="8.7265625" style="1"/>
  </cols>
  <sheetData>
    <row r="1" spans="1:8" ht="15.5">
      <c r="A1" s="38" t="s">
        <v>169</v>
      </c>
      <c r="B1" s="38"/>
      <c r="C1" s="38"/>
      <c r="D1" s="38"/>
      <c r="E1" s="38"/>
      <c r="F1" s="38"/>
      <c r="G1" s="2"/>
      <c r="H1" s="2"/>
    </row>
    <row r="2" spans="1:8" ht="15.5">
      <c r="A2" s="62" t="s">
        <v>27</v>
      </c>
      <c r="B2" s="6"/>
      <c r="C2" s="2"/>
      <c r="D2" s="4"/>
      <c r="E2" s="6"/>
      <c r="F2" s="6"/>
      <c r="G2" s="2"/>
      <c r="H2" s="2"/>
    </row>
    <row r="3" spans="1:8" ht="15.5">
      <c r="A3" s="60"/>
      <c r="B3" s="6"/>
      <c r="C3" s="2"/>
      <c r="D3" s="4"/>
      <c r="E3" s="4"/>
      <c r="F3" s="6"/>
      <c r="G3" s="2"/>
      <c r="H3" s="2"/>
    </row>
    <row r="4" spans="1:8" ht="16" thickBot="1">
      <c r="A4" s="137" t="s">
        <v>109</v>
      </c>
      <c r="B4" s="137" t="s">
        <v>0</v>
      </c>
      <c r="C4" s="137" t="s">
        <v>19</v>
      </c>
      <c r="D4" s="137" t="s">
        <v>31</v>
      </c>
      <c r="E4" s="137" t="s">
        <v>33</v>
      </c>
      <c r="F4" s="59"/>
      <c r="G4" s="2"/>
      <c r="H4" s="2"/>
    </row>
    <row r="5" spans="1:8" ht="15.5">
      <c r="A5" s="136" t="s">
        <v>67</v>
      </c>
      <c r="B5" s="166">
        <v>4433</v>
      </c>
      <c r="C5" s="166">
        <v>5791</v>
      </c>
      <c r="D5" s="166">
        <v>5822</v>
      </c>
      <c r="E5" s="166">
        <v>7167</v>
      </c>
      <c r="F5" s="45"/>
      <c r="G5" s="2"/>
      <c r="H5" s="2"/>
    </row>
    <row r="6" spans="1:8" ht="15.5">
      <c r="A6" s="136" t="s">
        <v>63</v>
      </c>
      <c r="B6" s="166">
        <v>4271</v>
      </c>
      <c r="C6" s="166">
        <v>3935</v>
      </c>
      <c r="D6" s="166">
        <v>4220</v>
      </c>
      <c r="E6" s="166">
        <v>4216</v>
      </c>
      <c r="F6" s="45"/>
      <c r="G6" s="36"/>
      <c r="H6" s="2"/>
    </row>
    <row r="7" spans="1:8" ht="15.5">
      <c r="A7" s="136" t="s">
        <v>62</v>
      </c>
      <c r="B7" s="166">
        <v>16359</v>
      </c>
      <c r="C7" s="166">
        <v>12894</v>
      </c>
      <c r="D7" s="166">
        <v>14141</v>
      </c>
      <c r="E7" s="166">
        <v>14985</v>
      </c>
      <c r="F7" s="45"/>
      <c r="G7" s="2"/>
      <c r="H7" s="2"/>
    </row>
    <row r="8" spans="1:8" ht="15.5">
      <c r="A8" s="136" t="s">
        <v>59</v>
      </c>
      <c r="B8" s="166">
        <v>5618</v>
      </c>
      <c r="C8" s="166">
        <v>5431</v>
      </c>
      <c r="D8" s="166">
        <v>5322</v>
      </c>
      <c r="E8" s="166">
        <v>6198</v>
      </c>
      <c r="F8" s="46"/>
      <c r="G8" s="2"/>
      <c r="H8" s="2"/>
    </row>
    <row r="9" spans="1:8" ht="15.5">
      <c r="A9" s="136" t="s">
        <v>66</v>
      </c>
      <c r="B9" s="166">
        <v>8409</v>
      </c>
      <c r="C9" s="166">
        <v>8284</v>
      </c>
      <c r="D9" s="166">
        <v>6566</v>
      </c>
      <c r="E9" s="166">
        <v>5429</v>
      </c>
      <c r="F9" s="46"/>
      <c r="G9" s="2"/>
      <c r="H9" s="2"/>
    </row>
    <row r="10" spans="1:8" ht="15.5">
      <c r="A10" s="136" t="s">
        <v>56</v>
      </c>
      <c r="B10" s="166">
        <v>7526</v>
      </c>
      <c r="C10" s="166">
        <v>8478</v>
      </c>
      <c r="D10" s="166">
        <v>14563</v>
      </c>
      <c r="E10" s="166">
        <v>11455</v>
      </c>
      <c r="F10" s="6"/>
      <c r="G10" s="2"/>
      <c r="H10" s="2"/>
    </row>
    <row r="11" spans="1:8" ht="15.5">
      <c r="A11" s="136" t="s">
        <v>55</v>
      </c>
      <c r="B11" s="166">
        <v>11152</v>
      </c>
      <c r="C11" s="166">
        <v>10843</v>
      </c>
      <c r="D11" s="166">
        <v>8523</v>
      </c>
      <c r="E11" s="166">
        <v>8255</v>
      </c>
      <c r="G11" s="2"/>
      <c r="H11" s="2"/>
    </row>
    <row r="12" spans="1:8" ht="15.5">
      <c r="A12" s="136" t="s">
        <v>58</v>
      </c>
      <c r="B12" s="166">
        <v>5175</v>
      </c>
      <c r="C12" s="166">
        <v>5630</v>
      </c>
      <c r="D12" s="166">
        <v>4587</v>
      </c>
      <c r="E12" s="166">
        <v>3533</v>
      </c>
      <c r="F12" s="5"/>
      <c r="G12" s="2"/>
      <c r="H12" s="2"/>
    </row>
    <row r="13" spans="1:8" ht="15.5">
      <c r="A13" s="136" t="s">
        <v>65</v>
      </c>
      <c r="B13" s="166">
        <v>7945</v>
      </c>
      <c r="C13" s="166">
        <v>7430</v>
      </c>
      <c r="D13" s="166">
        <v>7450</v>
      </c>
      <c r="E13" s="166">
        <v>6765</v>
      </c>
    </row>
    <row r="14" spans="1:8" ht="15.5">
      <c r="A14" s="136" t="s">
        <v>54</v>
      </c>
      <c r="B14" s="166">
        <v>11769</v>
      </c>
      <c r="C14" s="166">
        <v>12157</v>
      </c>
      <c r="D14" s="166">
        <v>12821</v>
      </c>
      <c r="E14" s="166">
        <v>12479</v>
      </c>
    </row>
    <row r="15" spans="1:8" ht="15.5">
      <c r="A15" s="136" t="s">
        <v>61</v>
      </c>
      <c r="B15" s="196">
        <v>21440</v>
      </c>
      <c r="C15" s="196">
        <v>12745</v>
      </c>
      <c r="D15" s="196">
        <v>18579</v>
      </c>
      <c r="E15" s="196">
        <v>20005</v>
      </c>
    </row>
  </sheetData>
  <hyperlinks>
    <hyperlink ref="A2" location="'Notes and Definitions'!A2" display="Notes and Definitions for the table below " xr:uid="{00000000-0004-0000-0A00-000000000000}"/>
  </hyperlink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vt:lpstr>
      <vt:lpstr>Index</vt:lpstr>
      <vt:lpstr>Introductory Notes</vt:lpstr>
      <vt:lpstr>Fig1</vt:lpstr>
      <vt:lpstr>Fig2</vt:lpstr>
      <vt:lpstr>Fig3</vt:lpstr>
      <vt:lpstr>Fig5</vt:lpstr>
      <vt:lpstr>Fig6</vt:lpstr>
      <vt:lpstr>Fig8</vt:lpstr>
      <vt:lpstr>Fig9</vt:lpstr>
      <vt:lpstr>Fig10</vt:lpstr>
      <vt:lpstr>Notes and 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Northern Ireland road network and condition statistics 2019-20 to 2022-23</dc:title>
  <dc:subject>What are our priorities and how are we doing</dc:subject>
  <dc:creator>"Analysis, Statistics &amp; Research Branch"</dc:creator>
  <cp:keywords>"Northern Ireland, NISRA, DfI, ASRB, Statistics, Road Network, Public Transport, Disability, Buses, Ulsterbus, Metro, Glider, Trains, Rail"</cp:keywords>
  <cp:lastModifiedBy>Cairns, Holly</cp:lastModifiedBy>
  <dcterms:created xsi:type="dcterms:W3CDTF">2020-06-11T14:49:13Z</dcterms:created>
  <dcterms:modified xsi:type="dcterms:W3CDTF">2024-10-09T13:57:06Z</dcterms:modified>
</cp:coreProperties>
</file>